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autoCompressPictures="0"/>
  <bookViews>
    <workbookView xWindow="0" yWindow="-1540" windowWidth="25600" windowHeight="14100" tabRatio="500" activeTab="2"/>
  </bookViews>
  <sheets>
    <sheet name="Workplan" sheetId="1" r:id="rId1"/>
    <sheet name="Tasks" sheetId="2" r:id="rId2"/>
    <sheet name="Budget" sheetId="3" r:id="rId3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3" l="1"/>
  <c r="D42" i="3"/>
  <c r="J42" i="3"/>
  <c r="K30" i="3"/>
  <c r="L30" i="3"/>
  <c r="M30" i="3"/>
  <c r="N30" i="3"/>
  <c r="I22" i="3"/>
  <c r="J22" i="3"/>
  <c r="K22" i="3"/>
  <c r="L22" i="3"/>
  <c r="M22" i="3"/>
  <c r="N22" i="3"/>
  <c r="F22" i="3"/>
  <c r="D22" i="3"/>
  <c r="F30" i="3"/>
  <c r="D30" i="3"/>
  <c r="K8" i="3"/>
  <c r="L8" i="3"/>
  <c r="M8" i="3"/>
  <c r="N8" i="3"/>
  <c r="J8" i="3"/>
  <c r="I49" i="3"/>
  <c r="G40" i="3"/>
  <c r="G35" i="3"/>
  <c r="F31" i="3"/>
  <c r="D29" i="3"/>
  <c r="K29" i="3"/>
  <c r="L29" i="3"/>
  <c r="M29" i="3"/>
  <c r="N29" i="3"/>
  <c r="D21" i="3"/>
  <c r="F23" i="3"/>
  <c r="I23" i="3"/>
  <c r="J23" i="3"/>
  <c r="K23" i="3"/>
  <c r="L23" i="3"/>
  <c r="M23" i="3"/>
  <c r="N23" i="3"/>
  <c r="J9" i="3"/>
  <c r="K9" i="3"/>
  <c r="L9" i="3"/>
  <c r="M9" i="3"/>
  <c r="N9" i="3"/>
  <c r="I40" i="3"/>
  <c r="J40" i="3"/>
  <c r="K40" i="3"/>
  <c r="I38" i="3"/>
  <c r="J38" i="3"/>
  <c r="K38" i="3"/>
  <c r="L38" i="3"/>
  <c r="M38" i="3"/>
  <c r="N38" i="3"/>
  <c r="K31" i="3"/>
  <c r="L31" i="3"/>
  <c r="M31" i="3"/>
  <c r="N31" i="3"/>
  <c r="D28" i="3"/>
  <c r="K28" i="3"/>
  <c r="L28" i="3"/>
  <c r="M28" i="3"/>
  <c r="N28" i="3"/>
  <c r="F27" i="3"/>
  <c r="K27" i="3"/>
  <c r="L27" i="3"/>
  <c r="M27" i="3"/>
  <c r="N27" i="3"/>
  <c r="F26" i="3"/>
  <c r="D26" i="3"/>
  <c r="F19" i="3"/>
  <c r="I19" i="3"/>
  <c r="J19" i="3"/>
  <c r="K19" i="3"/>
  <c r="L19" i="3"/>
  <c r="M19" i="3"/>
  <c r="N19" i="3"/>
  <c r="I34" i="3"/>
  <c r="J34" i="3"/>
  <c r="K34" i="3"/>
  <c r="L34" i="3"/>
  <c r="M34" i="3"/>
  <c r="N34" i="3"/>
  <c r="F35" i="3"/>
  <c r="I15" i="3"/>
  <c r="I21" i="3"/>
  <c r="J21" i="3"/>
  <c r="K21" i="3"/>
  <c r="L21" i="3"/>
  <c r="M21" i="3"/>
  <c r="N21" i="3"/>
  <c r="F18" i="3"/>
  <c r="D18" i="3"/>
  <c r="D20" i="3"/>
  <c r="I20" i="3"/>
  <c r="J20" i="3"/>
  <c r="K20" i="3"/>
  <c r="L20" i="3"/>
  <c r="M20" i="3"/>
  <c r="N20" i="3"/>
  <c r="K26" i="3"/>
  <c r="L26" i="3"/>
  <c r="M26" i="3"/>
  <c r="N26" i="3"/>
  <c r="I35" i="3"/>
  <c r="I18" i="3"/>
  <c r="J18" i="3"/>
  <c r="K18" i="3"/>
  <c r="L18" i="3"/>
  <c r="M18" i="3"/>
  <c r="N18" i="3"/>
  <c r="J35" i="3"/>
  <c r="K35" i="3"/>
  <c r="D7" i="3"/>
  <c r="I7" i="3"/>
  <c r="D14" i="3"/>
  <c r="D13" i="3"/>
  <c r="I13" i="3"/>
  <c r="J13" i="3"/>
  <c r="K13" i="3"/>
  <c r="L13" i="3"/>
  <c r="M13" i="3"/>
  <c r="N13" i="3"/>
  <c r="C3" i="3"/>
  <c r="F14" i="3"/>
  <c r="J3" i="3"/>
  <c r="K3" i="3"/>
  <c r="L3" i="3"/>
  <c r="M3" i="3"/>
  <c r="N3" i="3"/>
  <c r="J2" i="3"/>
  <c r="K2" i="3"/>
  <c r="L2" i="3"/>
  <c r="M2" i="3"/>
  <c r="N2" i="3"/>
  <c r="L35" i="3"/>
  <c r="I14" i="3"/>
  <c r="J14" i="3"/>
  <c r="K14" i="3"/>
  <c r="L14" i="3"/>
  <c r="M14" i="3"/>
  <c r="N14" i="3"/>
  <c r="J7" i="3"/>
  <c r="K7" i="3"/>
  <c r="J44" i="3"/>
  <c r="J50" i="3"/>
  <c r="I44" i="3"/>
  <c r="I50" i="3"/>
  <c r="M35" i="3"/>
  <c r="L7" i="3"/>
  <c r="K44" i="3"/>
  <c r="K50" i="3"/>
  <c r="N35" i="3"/>
  <c r="M7" i="3"/>
  <c r="L44" i="3"/>
  <c r="L50" i="3"/>
  <c r="N7" i="3"/>
  <c r="N44" i="3"/>
  <c r="N50" i="3"/>
  <c r="M44" i="3"/>
  <c r="M50" i="3"/>
  <c r="A4" i="2"/>
  <c r="A5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3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" i="2"/>
  <c r="A2" i="2"/>
  <c r="H28" i="1"/>
  <c r="H29" i="1"/>
  <c r="H30" i="1"/>
  <c r="H31" i="1"/>
  <c r="H32" i="1"/>
  <c r="H33" i="1"/>
  <c r="H34" i="1"/>
  <c r="H35" i="1"/>
  <c r="H36" i="1"/>
  <c r="H37" i="1"/>
  <c r="H27" i="1"/>
  <c r="H26" i="1"/>
  <c r="H25" i="1"/>
  <c r="H23" i="1"/>
  <c r="H19" i="1"/>
  <c r="H20" i="1"/>
  <c r="H21" i="1"/>
  <c r="H18" i="1"/>
  <c r="H17" i="1"/>
  <c r="H5" i="1"/>
  <c r="H6" i="1"/>
  <c r="H7" i="1"/>
  <c r="H8" i="1"/>
  <c r="H9" i="1"/>
  <c r="H10" i="1"/>
  <c r="H11" i="1"/>
  <c r="H12" i="1"/>
  <c r="H13" i="1"/>
  <c r="H14" i="1"/>
  <c r="H4" i="1"/>
  <c r="B18" i="2"/>
  <c r="B19" i="2"/>
  <c r="B20" i="2"/>
  <c r="B21" i="2"/>
  <c r="B23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4" i="2"/>
  <c r="B5" i="2"/>
  <c r="B6" i="2"/>
  <c r="B7" i="2"/>
  <c r="B8" i="2"/>
  <c r="B9" i="2"/>
  <c r="B10" i="2"/>
  <c r="B11" i="2"/>
  <c r="B12" i="2"/>
  <c r="B13" i="2"/>
  <c r="B14" i="2"/>
  <c r="B17" i="2"/>
  <c r="B3" i="2"/>
  <c r="B2" i="2"/>
</calcChain>
</file>

<file path=xl/comments1.xml><?xml version="1.0" encoding="utf-8"?>
<comments xmlns="http://schemas.openxmlformats.org/spreadsheetml/2006/main">
  <authors>
    <author>Roderic Hodges</author>
  </authors>
  <commentList>
    <comment ref="F8" authorId="0">
      <text>
        <r>
          <rPr>
            <b/>
            <sz val="10"/>
            <color rgb="FF000000"/>
            <rFont val="Tahoma"/>
            <family val="2"/>
          </rPr>
          <t>Roderic Hodges: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Total staff:
</t>
        </r>
        <r>
          <rPr>
            <sz val="10"/>
            <color rgb="FF000000"/>
            <rFont val="Tahoma"/>
            <family val="2"/>
          </rPr>
          <t xml:space="preserve">1 association director
</t>
        </r>
        <r>
          <rPr>
            <sz val="10"/>
            <color rgb="FF000000"/>
            <rFont val="Tahoma"/>
            <family val="2"/>
          </rPr>
          <t xml:space="preserve">1 admin
</t>
        </r>
        <r>
          <rPr>
            <sz val="10"/>
            <color rgb="FF000000"/>
            <rFont val="Tahoma"/>
            <family val="2"/>
          </rPr>
          <t xml:space="preserve">1 comms
</t>
        </r>
        <r>
          <rPr>
            <sz val="10"/>
            <color rgb="FF000000"/>
            <rFont val="Tahoma"/>
            <family val="2"/>
          </rPr>
          <t xml:space="preserve">1 generalist
</t>
        </r>
        <r>
          <rPr>
            <sz val="10"/>
            <color rgb="FF000000"/>
            <rFont val="Tahoma"/>
            <family val="2"/>
          </rPr>
          <t xml:space="preserve">2 data collection
</t>
        </r>
        <r>
          <rPr>
            <sz val="10"/>
            <color rgb="FF000000"/>
            <rFont val="Tahoma"/>
            <family val="2"/>
          </rPr>
          <t xml:space="preserve">1 co-management trainer
</t>
        </r>
        <r>
          <rPr>
            <sz val="10"/>
            <color rgb="FF000000"/>
            <rFont val="Tahoma"/>
            <family val="2"/>
          </rPr>
          <t xml:space="preserve">1 e-logbook trainer
</t>
        </r>
      </text>
    </comment>
    <comment ref="B17" authorId="0">
      <text>
        <r>
          <rPr>
            <b/>
            <sz val="10"/>
            <color rgb="FF000000"/>
            <rFont val="Tahoma"/>
            <family val="2"/>
          </rPr>
          <t>Roderic Hodges: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Held in 5 sites where numerators operate, 20 captains/fishers per site</t>
        </r>
      </text>
    </comment>
    <comment ref="B40" authorId="0">
      <text>
        <r>
          <rPr>
            <b/>
            <sz val="10"/>
            <color rgb="FF000000"/>
            <rFont val="Tahoma"/>
            <family val="2"/>
          </rPr>
          <t>Roderic Hodges: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Assumes 4 observers, 6 trips per year, 21 days per trip</t>
        </r>
      </text>
    </comment>
  </commentList>
</comments>
</file>

<file path=xl/sharedStrings.xml><?xml version="1.0" encoding="utf-8"?>
<sst xmlns="http://schemas.openxmlformats.org/spreadsheetml/2006/main" count="272" uniqueCount="186">
  <si>
    <t>Improvement Reccomendations</t>
  </si>
  <si>
    <t>Actions #</t>
  </si>
  <si>
    <t>Actions</t>
  </si>
  <si>
    <t>Tasks</t>
  </si>
  <si>
    <t>Participants responsible for carrying out the tasks</t>
  </si>
  <si>
    <t>Year 1</t>
  </si>
  <si>
    <t>Year 2</t>
  </si>
  <si>
    <t>Year 3</t>
  </si>
  <si>
    <t>Year 4</t>
  </si>
  <si>
    <t>Year 5</t>
  </si>
  <si>
    <t>Year 6</t>
  </si>
  <si>
    <t>PI</t>
  </si>
  <si>
    <t>UoA</t>
  </si>
  <si>
    <t>Scores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</si>
  <si>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</si>
  <si>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</si>
  <si>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</si>
  <si>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</si>
  <si>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</si>
  <si>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</si>
  <si>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</si>
  <si>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</si>
  <si>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</si>
  <si>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</si>
  <si>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</si>
  <si>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</si>
  <si>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</si>
  <si>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</si>
  <si>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</si>
  <si>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</si>
  <si>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</si>
  <si>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</si>
  <si>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>Q1 2025</t>
  </si>
  <si>
    <t>Q2 2025</t>
  </si>
  <si>
    <t>P1 STOCK</t>
  </si>
  <si>
    <t>1.1.1 Stock status</t>
  </si>
  <si>
    <t>All UoAs</t>
  </si>
  <si>
    <t>Fail</t>
  </si>
  <si>
    <t xml:space="preserve">Develop a data collection system for ADI members to provide data on received raw material and publish these data in aggregate form (total received fish, by species and size category)
</t>
  </si>
  <si>
    <t xml:space="preserve">ADI members </t>
  </si>
  <si>
    <t>ADI members, supported by DG of Capture Fisheries, MMAF</t>
  </si>
  <si>
    <t>Conduct port sampling using E-BRPL template in the key landing sites of ADI members and submit the data to BRPL</t>
  </si>
  <si>
    <t>ADI members, supported by BRPL (Reseach Center)</t>
  </si>
  <si>
    <t>Conduct logbook training to improve data production to support the development of Harvest Strategy</t>
  </si>
  <si>
    <t>1.1.2 Stock rebuilding</t>
  </si>
  <si>
    <t>Work with both export market and  domestic supply chain to shift consumer preference to larger fish or portion cuts</t>
  </si>
  <si>
    <t>Study to better understand the role small scale fishers play in supplying domestic markets.</t>
  </si>
  <si>
    <t>Keep conveying and educating buyers (international &amp; domestic) to limit/reduce the demand for golden (plate) size fillet.</t>
  </si>
  <si>
    <t>ADI members, SR participants</t>
  </si>
  <si>
    <t>1.2.1 Harvest Strategy</t>
  </si>
  <si>
    <t xml:space="preserve">Conduct biological sampling to identify Length at First Maturity-Lm at processing facilities to support Harvest Strategy development </t>
  </si>
  <si>
    <t>Regular biological sampling to identify Length at First Maturity-Lm at processing facilities (that includes length and weight of measured individuals)</t>
  </si>
  <si>
    <t>Submit the data on the Length at First Maturity to BRPL to contribute for Harvest Strategy development and monitoring.</t>
  </si>
  <si>
    <t>ADI members</t>
  </si>
  <si>
    <t xml:space="preserve">Actively involved and provide inputs in the process to develop Harvest Strategy </t>
  </si>
  <si>
    <t>1.2.2 Harvest control rules and tools</t>
  </si>
  <si>
    <t>Pass with condition</t>
  </si>
  <si>
    <t>P2 ENVIRONMENT IMPACT</t>
  </si>
  <si>
    <t>2.1.1 Primary species outcome</t>
  </si>
  <si>
    <t xml:space="preserve">ADI members, supported by BRPL </t>
  </si>
  <si>
    <t>2.1.2 Primary species management</t>
  </si>
  <si>
    <t>2.2.2 Secondary species management</t>
  </si>
  <si>
    <t>2.3.1 ETP species outcome</t>
  </si>
  <si>
    <t>P3 MANAGEMENT</t>
  </si>
  <si>
    <t>3.2.1 Fishery specific objectives</t>
  </si>
  <si>
    <t>Contribute in the meetings to set out explicit and fishery specific objectives within the National Snapper Grouper Management Plan, which makes reference to specific actions relevant to each fishing gears</t>
  </si>
  <si>
    <t>Attend and actively participate in the meetings at all level to discuss and review the National Snapper Grouper Management Plan</t>
  </si>
  <si>
    <t>3.2.2 Decision making processes</t>
  </si>
  <si>
    <t>Ensure paticipation and contribution of information and data of FIP in decision making process</t>
  </si>
  <si>
    <t>Participate and contribute data and informaton in the decision making process specific to the snapper grouper fisheries at all levels</t>
  </si>
  <si>
    <t xml:space="preserve">Develop co-management system for snapper grouper fishries in selected pilot sites. </t>
  </si>
  <si>
    <t>Conduct study to better understand about supply chain and socioeconomic data the fisheries to understand the importance of fishery to the local communities</t>
  </si>
  <si>
    <t>Develop co-management system in selected pilot sites to ensure participation of the small scale fishers in decision making process.</t>
  </si>
  <si>
    <t>3.2.3 Compliance and enforcement</t>
  </si>
  <si>
    <t>Assist small-scale boat owners to register/renew their boat to the authority</t>
  </si>
  <si>
    <t>Compile all the information related requirements and process to register fishing boats to the authority</t>
  </si>
  <si>
    <t>ADI and fishing companies as FIP participants</t>
  </si>
  <si>
    <t>Develop and socialize guidance for small-scale boat registration to the fishing companies that supllying ADI members</t>
  </si>
  <si>
    <t>ADI members, supported by DG of Capture Fisheries (MMAF)</t>
  </si>
  <si>
    <t>3.2.4 Monitoring and management performance evaluation</t>
  </si>
  <si>
    <t>Actively participate in Consultative Panel that established by WPP Fisheries Management Council</t>
  </si>
  <si>
    <t xml:space="preserve">Attending discussion, communications and meetings and providing inputs in Consultataive Panel of Fishery Management Council </t>
  </si>
  <si>
    <t xml:space="preserve"> </t>
  </si>
  <si>
    <t>Collect information on shark catch data and possbiilty for shark finning at sea</t>
  </si>
  <si>
    <t>3.1.1. Legal and customary framework</t>
  </si>
  <si>
    <t>Work with the government to improve the stock status by ensuring the continuation of data collection for catch and production data from the industries.</t>
  </si>
  <si>
    <t xml:space="preserve">Work with the government and researchers to analyze the data and make judgments about fishery/species status.
</t>
  </si>
  <si>
    <t>Ensuring the continuation of data collection for catch and production data (for both artisanal and industrial fisheries) from the industries to support the stock monitoring.</t>
  </si>
  <si>
    <t>Work with the government and researchers to analyze the data and make judgments about fishery/species status.</t>
  </si>
  <si>
    <t>Work with the government and other stakeholders to seek stock rebuilding plan for the important/priority species including work with both export market and domestic supply chain to shift consumer preference to larger fish or portion cuts and other limits.</t>
  </si>
  <si>
    <t>Regular meetings and consultations with the government and researchers to identfity the rebuilding plan for the prioirtized species.</t>
  </si>
  <si>
    <t>ADI members, supported by DG of Capture Fisheries, MMAF and BRPL (Reearch Center)</t>
  </si>
  <si>
    <t xml:space="preserve">Contribute to the decision-making process on the harvest strategy being developed by conducting biological sampling to identify Length at First Maturity-Lm at processing facilities.
</t>
  </si>
  <si>
    <t>Actively involved and provide inputs in the process to develop Harvest Strategy and Harvest Control Rules.</t>
  </si>
  <si>
    <t>See Action #6</t>
  </si>
  <si>
    <t>Attend and actively involved in the meetings to discuss development and implementation of Harvest Strategy based on invitations.</t>
  </si>
  <si>
    <t xml:space="preserve">Regular meetings and consultations with the reserchers to analyze the data collected on the primary species and discuss their management. </t>
  </si>
  <si>
    <t>Collect information on shark catch data and possibility for shark finning at sea to ensure compliance to shark finning policy.</t>
  </si>
  <si>
    <t>Conduct observer onboard program to include the shark catch data and obsevation on the shark finning at sea during obsevers onboard program.</t>
  </si>
  <si>
    <t>Contribute in the meetings to set out explicit and fishery specific objectives within the National Snapper Grouper Management Plan, which makes reference to specific actions relevant to each fishing gears.</t>
  </si>
  <si>
    <t>Ensure participation and contribution of information and data of FIP in decision making process.
Develop co-management system for snapper grouper fisheries in selected pilot sites.</t>
  </si>
  <si>
    <t>Actively participate in Consultative Panel that established by WPP Fisheries Management Council.</t>
  </si>
  <si>
    <r>
      <t xml:space="preserve">Each of ADI members (together with their suppliers) ask fishers (boat owners) </t>
    </r>
    <r>
      <rPr>
        <strike/>
        <sz val="8"/>
        <color theme="1"/>
        <rFont val="Arial"/>
        <scheme val="major"/>
      </rPr>
      <t>re</t>
    </r>
    <r>
      <rPr>
        <sz val="8"/>
        <color theme="1"/>
        <rFont val="Arial"/>
        <scheme val="major"/>
      </rPr>
      <t xml:space="preserve"> to update their fishing lisence/registration. If needed, to assist fishers (boat owners) to get registered/licensed.</t>
    </r>
  </si>
  <si>
    <t>Principle</t>
  </si>
  <si>
    <t>Developed by: Dessy Anggraeni, Rahmat Dani, Christo Hutabarat, Gayatri Lilley  (Sustainable Fisheries Partnership)</t>
  </si>
  <si>
    <t>Reviewed by : Duncan Leadbitter (Fish Matter Pty)</t>
  </si>
  <si>
    <t>Work with researchers and government to identify the stock rebuilding plan for the prioritized/important species.</t>
  </si>
  <si>
    <t>ADI members, supported by DG of Capture Fishery, DG of Monitoring and Survelilence (MMAF)</t>
  </si>
  <si>
    <t>Conduct training for captains and boat owners to improve the use of e-logbook</t>
  </si>
  <si>
    <t xml:space="preserve">Ensure that the researchers analyze the data collected to provide information about the ETP species status.
</t>
  </si>
  <si>
    <t>Regular meetings and consultations with the researchers to analyze the data collected on the ETP species.</t>
  </si>
  <si>
    <t>FIP participants to share the production and raw material data collected to support the analysis judgement about the fishery/species status.</t>
  </si>
  <si>
    <t>Facilitate meeting between FIP participants and government/researchers to analyze the data and make judgement about fishery/species status.</t>
  </si>
  <si>
    <t>Ensure that the researchers analyze the data collected to provide information about the primary species status and use that information to develop management of primary species.</t>
  </si>
  <si>
    <t xml:space="preserve">Facilitate meetings between researchers and FIP participants to discuss the data collected on primary species status and discuss the management needed for those primary species. </t>
  </si>
  <si>
    <t>Work with researchers to idenfity potential contribution for FIP participants to improve primary species data collection and management.</t>
  </si>
  <si>
    <t xml:space="preserve">Facilitate meetings between researchers and FIP participants to discuss the data collected on ETP species and the status of those species. </t>
  </si>
  <si>
    <t>Work with researchers on the potential contribution for FIP participants to improve bycatch ETP data and management.</t>
  </si>
  <si>
    <t xml:space="preserve">Improve compliance related to e-logbook submission and VMS activation (for boats &gt; 30 GT)  </t>
  </si>
  <si>
    <t>Facilitate meetings between captain, boat owners and MMAF to discuss level of compliance related to e-logbook submission and VMS activation and the need for improvement</t>
  </si>
  <si>
    <t>ADI members, supported by BRPL (Research Center), DG of Capture Fisheries</t>
  </si>
  <si>
    <t>ADI members, supported by DG of Capture Fisheries, MMAF and BRPL (Research Center)</t>
  </si>
  <si>
    <t xml:space="preserve">Improve the compliance of Indonesia snapper grouper fishing industries to relevant regulations and management measures, including  e-logbook submission, VMS activation, fishing licenses and boat registration for small boats.
</t>
  </si>
  <si>
    <t xml:space="preserve">Enhancing compliance with regulations through non-regulatory means by engaging the supply chain to use alternative approaches to effectively enforce regulations. </t>
  </si>
  <si>
    <t>Conduct trainings and/or awareness activities to fishing industries to ensure compliance including the use of alternative non-regulatory approaches.</t>
  </si>
  <si>
    <t>Identify and apply alternative apporaches to effectively enforce relevant regulations and rules, including exploring the use of Control Document and audits to serve a non-regulatory tool for enforcement of regulations using leverage from the supply chain.</t>
  </si>
  <si>
    <t>Provide evidence that the compliance tools applied are effective and that they are an effective deterrent.</t>
  </si>
  <si>
    <t>DG of Capture Fishery, DG of Monitoring and Survelilence (MMAF)</t>
  </si>
  <si>
    <t>Provide evidence that sanctions are being applied to the snapper grouper sector and that they are an effective deterrent.</t>
  </si>
  <si>
    <t>Compile, analyze and submit raw materials/production data from ADI to government (Research Center and DG of Captuture Fisheries) to support development of fishery management plan and a harvest strategy</t>
  </si>
  <si>
    <t>ADI part of taskforce for demersal data (should be 1 staff for govt liaison</t>
  </si>
  <si>
    <t>How will this be done? E-BRPL is web app or excel? Is there a mobile app?</t>
  </si>
  <si>
    <t>20 fishers per site x 5 sites x 2x/year</t>
  </si>
  <si>
    <t>Main cost: travel per quarter</t>
  </si>
  <si>
    <t>Notes (ADI call)</t>
  </si>
  <si>
    <t>Can be included in enumeration budgets</t>
  </si>
  <si>
    <t>Two meetings per year</t>
  </si>
  <si>
    <t>No longer required with enumeration in place</t>
  </si>
  <si>
    <t>3-4 observers in WPP 718, who will pay for this?</t>
  </si>
  <si>
    <t>Costs: travel + workshop</t>
  </si>
  <si>
    <t>Already have data for larger vessels, this will entail site visits/interviews. Can be included in enumeration budgets</t>
  </si>
  <si>
    <t>no additional costs associated</t>
  </si>
  <si>
    <t>Company responsibility, no additional costs associated</t>
  </si>
  <si>
    <t>Desk study, no additional costs associated</t>
  </si>
  <si>
    <t>Included in regular meetings, no additional costs associated</t>
  </si>
  <si>
    <t>Task #</t>
  </si>
  <si>
    <t>Annual inflation rate</t>
  </si>
  <si>
    <t>Fixed expenses</t>
  </si>
  <si>
    <t>FIP expenses</t>
  </si>
  <si>
    <t>Enumeration staff</t>
  </si>
  <si>
    <t>Combined with task 6</t>
  </si>
  <si>
    <t>Data collection - how to standardize? No additional costs associated</t>
  </si>
  <si>
    <t>(e-)Logbook training</t>
  </si>
  <si>
    <t>6, 25, 26</t>
  </si>
  <si>
    <t>Frequency</t>
  </si>
  <si>
    <t>Participants</t>
  </si>
  <si>
    <t>Initial amount</t>
  </si>
  <si>
    <t>Training materials</t>
  </si>
  <si>
    <t>Venue</t>
  </si>
  <si>
    <t>Enumeration equipment (laptop or tablet)</t>
  </si>
  <si>
    <t>Combine with task 13</t>
  </si>
  <si>
    <t>5, 10, 11, 12, 14, 22</t>
  </si>
  <si>
    <t>Flight</t>
  </si>
  <si>
    <t>Participant transport and meals</t>
  </si>
  <si>
    <t>7, 13, 16, 17, 31</t>
  </si>
  <si>
    <t>Enumeration logistics expense (data, transport)</t>
  </si>
  <si>
    <t>Total</t>
  </si>
  <si>
    <t>Association director + support staff (4)</t>
  </si>
  <si>
    <t>Travel for meetings with local government, researchers, FIP participants, trainings, etc</t>
  </si>
  <si>
    <t>Attendance of government officials</t>
  </si>
  <si>
    <t>Depends on government activities, local travel from Bogor to Jakarta</t>
  </si>
  <si>
    <t>18, 19</t>
  </si>
  <si>
    <t>Local travel for meetings with national government</t>
  </si>
  <si>
    <t>Ground transport, meals, accommodation</t>
  </si>
  <si>
    <t>Ground transport, meals</t>
  </si>
  <si>
    <t>Observers</t>
  </si>
  <si>
    <t>NGO partners</t>
  </si>
  <si>
    <t>8, 9, 20</t>
  </si>
  <si>
    <t>Additional staff</t>
  </si>
  <si>
    <t>Office expense</t>
  </si>
  <si>
    <t>Trainer air travel</t>
  </si>
  <si>
    <t>Facilitator air travel</t>
  </si>
  <si>
    <t>1, 2, 3, 4, 23, 24, 27, 28, 29, 30</t>
  </si>
  <si>
    <t>Co-management training (SFP covering, maybe in 2024)</t>
  </si>
  <si>
    <t>Review by CAB every 3 years (internal annually)</t>
  </si>
  <si>
    <t>Conducted by NGO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</si>
</sst>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_);_(@_)"/>
    <numFmt numFmtId="166" formatCode="_(* #,##0_);_(* \(#,##0\);_(* &quot;-&quot;??_);_(@_)"/>
    <numFmt numFmtId="167" formatCode="0.0%"/>
    <numFmt numFmtId="168" formatCode="&quot;Year &quot;0"/>
    <numFmt numFmtId="169" formatCode="&quot;Year &quot;#"/>
  </numFmts>
  <fonts count="20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  <family val="2"/>
    </font>
    <font>
      <sz val="8"/>
      <color theme="1"/>
      <name val="Arial"/>
      <scheme val="major"/>
    </font>
    <font>
      <b/>
      <sz val="8"/>
      <color theme="1"/>
      <name val="Arial"/>
      <scheme val="major"/>
    </font>
    <font>
      <b/>
      <sz val="8"/>
      <color rgb="FF000000"/>
      <name val="Arial"/>
      <scheme val="major"/>
    </font>
    <font>
      <sz val="8"/>
      <color rgb="FFFFFFFF"/>
      <name val="Arial"/>
      <scheme val="major"/>
    </font>
    <font>
      <sz val="8"/>
      <name val="Arial"/>
      <scheme val="major"/>
    </font>
    <font>
      <sz val="8"/>
      <color rgb="FF000000"/>
      <name val="Arial"/>
      <scheme val="major"/>
    </font>
    <font>
      <strike/>
      <sz val="8"/>
      <color theme="1"/>
      <name val="Arial"/>
      <scheme val="major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FF"/>
      <name val="Calibri"/>
      <family val="2"/>
    </font>
    <font>
      <sz val="12"/>
      <color rgb="FF0432FF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3F3F3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14999847407452621"/>
        <bgColor rgb="FFBDBDBD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9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4" fillId="6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/>
    <xf numFmtId="0" fontId="3" fillId="8" borderId="1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10" fillId="0" borderId="0" xfId="0" applyFont="1" applyAlignment="1"/>
    <xf numFmtId="0" fontId="3" fillId="0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/>
    <xf numFmtId="0" fontId="8" fillId="0" borderId="12" xfId="0" applyFont="1" applyFill="1" applyBorder="1" applyAlignment="1"/>
    <xf numFmtId="0" fontId="8" fillId="0" borderId="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13" fillId="0" borderId="0" xfId="0" applyFont="1" applyAlignment="1"/>
    <xf numFmtId="0" fontId="14" fillId="14" borderId="0" xfId="0" applyFont="1" applyFill="1" applyProtection="1"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168" fontId="13" fillId="0" borderId="0" xfId="0" applyNumberFormat="1" applyFont="1" applyAlignment="1">
      <alignment horizontal="right"/>
    </xf>
    <xf numFmtId="169" fontId="13" fillId="0" borderId="0" xfId="0" applyNumberFormat="1" applyFont="1" applyAlignment="1">
      <alignment horizontal="right"/>
    </xf>
    <xf numFmtId="166" fontId="15" fillId="15" borderId="0" xfId="1" applyNumberFormat="1" applyFont="1" applyFill="1" applyAlignment="1"/>
    <xf numFmtId="167" fontId="15" fillId="14" borderId="0" xfId="2" applyNumberFormat="1" applyFont="1" applyFill="1" applyAlignment="1"/>
    <xf numFmtId="0" fontId="16" fillId="0" borderId="0" xfId="0" applyFont="1" applyAlignment="1"/>
    <xf numFmtId="166" fontId="13" fillId="0" borderId="0" xfId="0" applyNumberFormat="1" applyFont="1" applyAlignment="1"/>
    <xf numFmtId="165" fontId="13" fillId="0" borderId="0" xfId="0" applyNumberFormat="1" applyFont="1" applyAlignment="1"/>
    <xf numFmtId="0" fontId="13" fillId="0" borderId="0" xfId="0" applyFont="1" applyFill="1" applyAlignment="1"/>
    <xf numFmtId="167" fontId="15" fillId="0" borderId="0" xfId="2" applyNumberFormat="1" applyFont="1" applyFill="1" applyAlignment="1"/>
    <xf numFmtId="166" fontId="15" fillId="14" borderId="0" xfId="1" applyNumberFormat="1" applyFont="1" applyFill="1" applyAlignment="1"/>
    <xf numFmtId="166" fontId="17" fillId="0" borderId="0" xfId="1" applyNumberFormat="1" applyFont="1" applyFill="1" applyAlignmen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indent="2"/>
    </xf>
    <xf numFmtId="166" fontId="13" fillId="0" borderId="0" xfId="0" applyNumberFormat="1" applyFont="1" applyFill="1" applyAlignment="1"/>
    <xf numFmtId="166" fontId="13" fillId="0" borderId="25" xfId="0" applyNumberFormat="1" applyFont="1" applyBorder="1" applyAlignment="1"/>
    <xf numFmtId="0" fontId="1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/>
    </xf>
    <xf numFmtId="166" fontId="13" fillId="0" borderId="0" xfId="1" applyNumberFormat="1" applyFont="1" applyAlignment="1"/>
    <xf numFmtId="9" fontId="13" fillId="0" borderId="0" xfId="2" applyFont="1" applyAlignment="1"/>
    <xf numFmtId="0" fontId="0" fillId="0" borderId="0" xfId="0" applyFont="1" applyFill="1" applyAlignment="1"/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 textRotation="90"/>
    </xf>
    <xf numFmtId="0" fontId="7" fillId="6" borderId="15" xfId="0" applyFont="1" applyFill="1" applyBorder="1"/>
    <xf numFmtId="0" fontId="3" fillId="0" borderId="12" xfId="0" quotePrefix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 wrapText="1"/>
    </xf>
    <xf numFmtId="0" fontId="7" fillId="3" borderId="12" xfId="0" applyFont="1" applyFill="1" applyBorder="1"/>
    <xf numFmtId="0" fontId="7" fillId="2" borderId="12" xfId="0" applyFont="1" applyFill="1" applyBorder="1"/>
    <xf numFmtId="0" fontId="7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7" xfId="0" applyFont="1" applyFill="1" applyBorder="1"/>
    <xf numFmtId="0" fontId="3" fillId="5" borderId="1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quotePrefix="1" applyFont="1" applyFill="1" applyBorder="1" applyAlignment="1" applyProtection="1">
      <alignment horizontal="left" vertical="center" wrapText="1"/>
      <protection locked="0"/>
    </xf>
    <xf numFmtId="0" fontId="3" fillId="0" borderId="17" xfId="0" quotePrefix="1" applyFont="1" applyFill="1" applyBorder="1" applyAlignment="1" applyProtection="1">
      <alignment horizontal="left" vertical="center" wrapText="1"/>
      <protection locked="0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H40"/>
  <sheetViews>
    <sheetView topLeftCell="A33" zoomScale="116" zoomScaleNormal="149" zoomScalePageLayoutView="149" workbookViewId="0">
      <selection activeCell="H6" sqref="H6"/>
    </sheetView>
  </sheetViews>
  <sheetFormatPr baseColWidth="10" defaultColWidth="14.5" defaultRowHeight="15.75" customHeight="1" x14ac:dyDescent="0"/>
  <cols>
    <col min="1" max="1" width="16.5" customWidth="1"/>
    <col min="2" max="2" width="25.5" customWidth="1"/>
    <col min="3" max="3" width="11.1640625" customWidth="1"/>
    <col min="4" max="4" width="12" customWidth="1"/>
    <col min="5" max="5" width="30.5" customWidth="1"/>
    <col min="6" max="6" width="5.83203125" customWidth="1"/>
    <col min="7" max="7" width="29.5" customWidth="1"/>
    <col min="8" max="8" width="5.83203125" customWidth="1"/>
    <col min="9" max="9" width="30.5" customWidth="1"/>
    <col min="10" max="10" width="26" customWidth="1"/>
    <col min="11" max="12" width="5.83203125" customWidth="1"/>
    <col min="13" max="14" width="6.1640625" customWidth="1"/>
    <col min="15" max="15" width="5.83203125" customWidth="1"/>
    <col min="16" max="16" width="5.5" customWidth="1"/>
    <col min="17" max="17" width="5.33203125" customWidth="1"/>
    <col min="18" max="18" width="5.5" customWidth="1"/>
    <col min="19" max="19" width="5.6640625" customWidth="1"/>
    <col min="20" max="20" width="6" customWidth="1"/>
    <col min="21" max="21" width="5.33203125" customWidth="1"/>
    <col min="22" max="22" width="5.83203125" customWidth="1"/>
    <col min="23" max="23" width="6" customWidth="1"/>
    <col min="24" max="24" width="6.6640625" customWidth="1"/>
    <col min="25" max="25" width="6.5" customWidth="1"/>
    <col min="26" max="27" width="6.1640625" customWidth="1"/>
    <col min="28" max="28" width="6.5" customWidth="1"/>
    <col min="29" max="29" width="6" customWidth="1"/>
    <col min="30" max="30" width="6.1640625" customWidth="1"/>
  </cols>
  <sheetData>
    <row r="1" spans="1:34" ht="24" customHeight="1">
      <c r="A1" s="190" t="s">
        <v>103</v>
      </c>
      <c r="B1" s="191" t="s">
        <v>11</v>
      </c>
      <c r="C1" s="131" t="s">
        <v>12</v>
      </c>
      <c r="D1" s="131" t="s">
        <v>13</v>
      </c>
      <c r="E1" s="176" t="s">
        <v>0</v>
      </c>
      <c r="F1" s="133" t="s">
        <v>1</v>
      </c>
      <c r="G1" s="176" t="s">
        <v>2</v>
      </c>
      <c r="H1" s="133" t="s">
        <v>145</v>
      </c>
      <c r="I1" s="177" t="s">
        <v>3</v>
      </c>
      <c r="J1" s="178" t="s">
        <v>4</v>
      </c>
      <c r="K1" s="179" t="s">
        <v>5</v>
      </c>
      <c r="L1" s="171"/>
      <c r="M1" s="169" t="s">
        <v>6</v>
      </c>
      <c r="N1" s="170"/>
      <c r="O1" s="170"/>
      <c r="P1" s="171"/>
      <c r="Q1" s="169" t="s">
        <v>7</v>
      </c>
      <c r="R1" s="170"/>
      <c r="S1" s="170"/>
      <c r="T1" s="171"/>
      <c r="U1" s="169" t="s">
        <v>8</v>
      </c>
      <c r="V1" s="170"/>
      <c r="W1" s="170"/>
      <c r="X1" s="171"/>
      <c r="Y1" s="169" t="s">
        <v>9</v>
      </c>
      <c r="Z1" s="170"/>
      <c r="AA1" s="170"/>
      <c r="AB1" s="171"/>
      <c r="AC1" s="169" t="s">
        <v>10</v>
      </c>
      <c r="AD1" s="171"/>
    </row>
    <row r="2" spans="1:34" ht="39" customHeight="1">
      <c r="A2" s="190"/>
      <c r="B2" s="191"/>
      <c r="C2" s="132"/>
      <c r="D2" s="132"/>
      <c r="E2" s="134"/>
      <c r="F2" s="134"/>
      <c r="G2" s="134"/>
      <c r="H2" s="134"/>
      <c r="I2" s="134"/>
      <c r="J2" s="134"/>
      <c r="K2" s="5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5" t="s">
        <v>26</v>
      </c>
      <c r="X2" s="5" t="s">
        <v>27</v>
      </c>
      <c r="Y2" s="5" t="s">
        <v>28</v>
      </c>
      <c r="Z2" s="5" t="s">
        <v>29</v>
      </c>
      <c r="AA2" s="5" t="s">
        <v>30</v>
      </c>
      <c r="AB2" s="5" t="s">
        <v>31</v>
      </c>
      <c r="AC2" s="5" t="s">
        <v>32</v>
      </c>
      <c r="AD2" s="5" t="s">
        <v>33</v>
      </c>
      <c r="AE2" s="1"/>
      <c r="AF2" s="1"/>
      <c r="AG2" s="1"/>
      <c r="AH2" s="1"/>
    </row>
    <row r="3" spans="1:34" ht="57.75" customHeight="1">
      <c r="A3" s="164" t="s">
        <v>34</v>
      </c>
      <c r="B3" s="117" t="s">
        <v>35</v>
      </c>
      <c r="C3" s="120" t="s">
        <v>36</v>
      </c>
      <c r="D3" s="123" t="s">
        <v>37</v>
      </c>
      <c r="E3" s="135" t="s">
        <v>86</v>
      </c>
      <c r="F3" s="108">
        <v>1</v>
      </c>
      <c r="G3" s="109" t="s">
        <v>88</v>
      </c>
      <c r="H3" s="76">
        <v>1</v>
      </c>
      <c r="I3" s="56" t="s">
        <v>111</v>
      </c>
      <c r="J3" s="52" t="s">
        <v>91</v>
      </c>
      <c r="K3" s="5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4" ht="57.75" customHeight="1">
      <c r="A4" s="164"/>
      <c r="B4" s="117"/>
      <c r="C4" s="120"/>
      <c r="D4" s="123"/>
      <c r="E4" s="135"/>
      <c r="F4" s="108"/>
      <c r="G4" s="109"/>
      <c r="H4" s="76">
        <f>H3+1</f>
        <v>2</v>
      </c>
      <c r="I4" s="56" t="s">
        <v>112</v>
      </c>
      <c r="J4" s="52" t="s">
        <v>91</v>
      </c>
      <c r="K4" s="57"/>
      <c r="L4" s="58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4" ht="72" customHeight="1">
      <c r="A5" s="180"/>
      <c r="B5" s="117"/>
      <c r="C5" s="120"/>
      <c r="D5" s="123"/>
      <c r="E5" s="188" t="s">
        <v>87</v>
      </c>
      <c r="F5" s="186">
        <v>2</v>
      </c>
      <c r="G5" s="185" t="s">
        <v>85</v>
      </c>
      <c r="H5" s="76">
        <f t="shared" ref="H5:H14" si="0">H4+1</f>
        <v>3</v>
      </c>
      <c r="I5" s="32" t="s">
        <v>38</v>
      </c>
      <c r="J5" s="13" t="s">
        <v>42</v>
      </c>
      <c r="K5" s="38"/>
      <c r="L5" s="3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4" ht="65" customHeight="1">
      <c r="A6" s="180"/>
      <c r="B6" s="117"/>
      <c r="C6" s="120"/>
      <c r="D6" s="123"/>
      <c r="E6" s="188"/>
      <c r="F6" s="186"/>
      <c r="G6" s="185"/>
      <c r="H6" s="76">
        <f t="shared" si="0"/>
        <v>4</v>
      </c>
      <c r="I6" s="10" t="s">
        <v>129</v>
      </c>
      <c r="J6" s="10" t="s">
        <v>40</v>
      </c>
      <c r="K6" s="11"/>
      <c r="L6" s="12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4" ht="42.75" customHeight="1">
      <c r="A7" s="180"/>
      <c r="B7" s="117"/>
      <c r="C7" s="120"/>
      <c r="D7" s="123"/>
      <c r="E7" s="188"/>
      <c r="F7" s="186"/>
      <c r="G7" s="185"/>
      <c r="H7" s="76">
        <f t="shared" si="0"/>
        <v>5</v>
      </c>
      <c r="I7" s="10" t="s">
        <v>41</v>
      </c>
      <c r="J7" s="10" t="s">
        <v>42</v>
      </c>
      <c r="K7" s="11"/>
      <c r="L7" s="11"/>
      <c r="M7" s="37"/>
      <c r="N7" s="37"/>
      <c r="O7" s="37"/>
      <c r="P7" s="37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4" ht="42.75" customHeight="1">
      <c r="A8" s="180"/>
      <c r="B8" s="118"/>
      <c r="C8" s="121"/>
      <c r="D8" s="124"/>
      <c r="E8" s="189"/>
      <c r="F8" s="187"/>
      <c r="G8" s="185"/>
      <c r="H8" s="76">
        <f t="shared" si="0"/>
        <v>6</v>
      </c>
      <c r="I8" s="21" t="s">
        <v>43</v>
      </c>
      <c r="J8" s="10" t="s">
        <v>42</v>
      </c>
      <c r="K8" s="11"/>
      <c r="L8" s="11"/>
      <c r="M8" s="37"/>
      <c r="N8" s="37"/>
      <c r="O8" s="11"/>
      <c r="P8" s="11"/>
      <c r="Q8" s="37"/>
      <c r="R8" s="37"/>
      <c r="S8" s="11"/>
      <c r="T8" s="11"/>
      <c r="U8" s="37"/>
      <c r="V8" s="37"/>
      <c r="W8" s="11"/>
      <c r="X8" s="11"/>
      <c r="Y8" s="37"/>
      <c r="Z8" s="37"/>
      <c r="AA8" s="11"/>
      <c r="AB8" s="11"/>
      <c r="AC8" s="40"/>
      <c r="AD8" s="40"/>
    </row>
    <row r="9" spans="1:34" ht="66" customHeight="1">
      <c r="A9" s="180"/>
      <c r="B9" s="116" t="s">
        <v>44</v>
      </c>
      <c r="C9" s="119" t="s">
        <v>36</v>
      </c>
      <c r="D9" s="146" t="s">
        <v>37</v>
      </c>
      <c r="E9" s="143" t="s">
        <v>89</v>
      </c>
      <c r="F9" s="9">
        <v>3</v>
      </c>
      <c r="G9" s="33" t="s">
        <v>106</v>
      </c>
      <c r="H9" s="76">
        <f t="shared" si="0"/>
        <v>7</v>
      </c>
      <c r="I9" s="6" t="s">
        <v>90</v>
      </c>
      <c r="J9" s="24" t="s">
        <v>91</v>
      </c>
      <c r="K9" s="11"/>
      <c r="L9" s="11"/>
      <c r="M9" s="37"/>
      <c r="N9" s="37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4" ht="74.25" customHeight="1">
      <c r="A10" s="180"/>
      <c r="B10" s="117"/>
      <c r="C10" s="120"/>
      <c r="D10" s="146"/>
      <c r="E10" s="143"/>
      <c r="F10" s="108">
        <v>4</v>
      </c>
      <c r="G10" s="144" t="s">
        <v>45</v>
      </c>
      <c r="H10" s="76">
        <f t="shared" si="0"/>
        <v>8</v>
      </c>
      <c r="I10" s="6" t="s">
        <v>46</v>
      </c>
      <c r="J10" s="24" t="s">
        <v>39</v>
      </c>
      <c r="K10" s="11"/>
      <c r="L10" s="11"/>
      <c r="M10" s="37"/>
      <c r="N10" s="3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42" customHeight="1">
      <c r="A11" s="180"/>
      <c r="B11" s="118"/>
      <c r="C11" s="121"/>
      <c r="D11" s="146"/>
      <c r="E11" s="143"/>
      <c r="F11" s="108"/>
      <c r="G11" s="145"/>
      <c r="H11" s="76">
        <f t="shared" si="0"/>
        <v>9</v>
      </c>
      <c r="I11" s="13" t="s">
        <v>47</v>
      </c>
      <c r="J11" s="10" t="s">
        <v>48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4" ht="73" customHeight="1">
      <c r="A12" s="181"/>
      <c r="B12" s="156" t="s">
        <v>49</v>
      </c>
      <c r="C12" s="158" t="s">
        <v>36</v>
      </c>
      <c r="D12" s="182" t="s">
        <v>56</v>
      </c>
      <c r="E12" s="143" t="s">
        <v>92</v>
      </c>
      <c r="F12" s="161">
        <v>5</v>
      </c>
      <c r="G12" s="136" t="s">
        <v>50</v>
      </c>
      <c r="H12" s="76">
        <f t="shared" si="0"/>
        <v>10</v>
      </c>
      <c r="I12" s="10" t="s">
        <v>51</v>
      </c>
      <c r="J12" s="10" t="s">
        <v>42</v>
      </c>
      <c r="K12" s="12"/>
      <c r="L12" s="12"/>
      <c r="M12" s="41"/>
      <c r="N12" s="41"/>
      <c r="O12" s="41"/>
      <c r="P12" s="4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4" ht="41.25" customHeight="1">
      <c r="A13" s="181"/>
      <c r="B13" s="157"/>
      <c r="C13" s="159"/>
      <c r="D13" s="183"/>
      <c r="E13" s="143"/>
      <c r="F13" s="162"/>
      <c r="G13" s="137"/>
      <c r="H13" s="76">
        <f t="shared" si="0"/>
        <v>11</v>
      </c>
      <c r="I13" s="10" t="s">
        <v>52</v>
      </c>
      <c r="J13" s="10" t="s">
        <v>42</v>
      </c>
      <c r="K13" s="12"/>
      <c r="L13" s="12"/>
      <c r="M13" s="37"/>
      <c r="N13" s="37"/>
      <c r="O13" s="41"/>
      <c r="P13" s="4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4" ht="52.5" customHeight="1">
      <c r="A14" s="181"/>
      <c r="B14" s="137"/>
      <c r="C14" s="160"/>
      <c r="D14" s="184"/>
      <c r="E14" s="20" t="s">
        <v>93</v>
      </c>
      <c r="F14" s="19">
        <v>6</v>
      </c>
      <c r="G14" s="17" t="s">
        <v>54</v>
      </c>
      <c r="H14" s="76">
        <f t="shared" si="0"/>
        <v>12</v>
      </c>
      <c r="I14" s="10" t="s">
        <v>95</v>
      </c>
      <c r="J14" s="14" t="s">
        <v>53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4" ht="41.25" customHeight="1">
      <c r="A15" s="181"/>
      <c r="B15" s="17" t="s">
        <v>55</v>
      </c>
      <c r="C15" s="14" t="s">
        <v>36</v>
      </c>
      <c r="D15" s="18" t="s">
        <v>37</v>
      </c>
      <c r="E15" s="20" t="s">
        <v>93</v>
      </c>
      <c r="F15" s="19"/>
      <c r="G15" s="17" t="s">
        <v>94</v>
      </c>
      <c r="H15" s="76"/>
      <c r="I15" s="14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4" ht="15" customHeight="1">
      <c r="A16" s="172"/>
      <c r="B16" s="173"/>
      <c r="C16" s="173"/>
      <c r="D16" s="173"/>
      <c r="E16" s="174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5"/>
    </row>
    <row r="17" spans="1:34" ht="49.5" customHeight="1">
      <c r="A17" s="163" t="s">
        <v>57</v>
      </c>
      <c r="B17" s="21" t="s">
        <v>58</v>
      </c>
      <c r="C17" s="22" t="s">
        <v>36</v>
      </c>
      <c r="D17" s="23" t="s">
        <v>37</v>
      </c>
      <c r="E17" s="115" t="s">
        <v>113</v>
      </c>
      <c r="F17" s="140">
        <v>7</v>
      </c>
      <c r="G17" s="136" t="s">
        <v>96</v>
      </c>
      <c r="H17" s="76">
        <f>H14+1</f>
        <v>13</v>
      </c>
      <c r="I17" s="49" t="s">
        <v>114</v>
      </c>
      <c r="J17" s="136" t="s">
        <v>59</v>
      </c>
      <c r="K17" s="138"/>
      <c r="L17" s="138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2"/>
      <c r="AF17" s="2"/>
      <c r="AG17" s="2"/>
      <c r="AH17" s="2"/>
    </row>
    <row r="18" spans="1:34" ht="40.5" customHeight="1">
      <c r="A18" s="164"/>
      <c r="B18" s="15" t="s">
        <v>60</v>
      </c>
      <c r="C18" s="14" t="s">
        <v>36</v>
      </c>
      <c r="D18" s="18" t="s">
        <v>37</v>
      </c>
      <c r="E18" s="115"/>
      <c r="F18" s="141"/>
      <c r="G18" s="137"/>
      <c r="H18" s="76">
        <f t="shared" ref="H18:H21" si="1">H17+1</f>
        <v>14</v>
      </c>
      <c r="I18" s="54" t="s">
        <v>115</v>
      </c>
      <c r="J18" s="137"/>
      <c r="K18" s="139"/>
      <c r="L18" s="13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1:34" ht="54.75" customHeight="1">
      <c r="A19" s="164"/>
      <c r="B19" s="59" t="s">
        <v>61</v>
      </c>
      <c r="C19" s="22" t="s">
        <v>36</v>
      </c>
      <c r="D19" s="23" t="s">
        <v>37</v>
      </c>
      <c r="E19" s="48" t="s">
        <v>97</v>
      </c>
      <c r="F19" s="60">
        <v>8</v>
      </c>
      <c r="G19" s="49" t="s">
        <v>83</v>
      </c>
      <c r="H19" s="76">
        <f t="shared" si="1"/>
        <v>15</v>
      </c>
      <c r="I19" s="49" t="s">
        <v>98</v>
      </c>
      <c r="J19" s="49" t="s">
        <v>120</v>
      </c>
      <c r="K19" s="61"/>
      <c r="L19" s="61"/>
      <c r="M19" s="62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1"/>
      <c r="Z19" s="61"/>
      <c r="AA19" s="61"/>
      <c r="AB19" s="61"/>
      <c r="AC19" s="61"/>
      <c r="AD19" s="61"/>
    </row>
    <row r="20" spans="1:34" ht="65" customHeight="1">
      <c r="A20" s="164"/>
      <c r="B20" s="166" t="s">
        <v>62</v>
      </c>
      <c r="C20" s="167" t="s">
        <v>36</v>
      </c>
      <c r="D20" s="168" t="s">
        <v>56</v>
      </c>
      <c r="E20" s="115" t="s">
        <v>109</v>
      </c>
      <c r="F20" s="108">
        <v>9</v>
      </c>
      <c r="G20" s="115" t="s">
        <v>110</v>
      </c>
      <c r="H20" s="76">
        <f t="shared" si="1"/>
        <v>16</v>
      </c>
      <c r="I20" s="50" t="s">
        <v>116</v>
      </c>
      <c r="J20" s="50" t="s">
        <v>91</v>
      </c>
      <c r="K20" s="51"/>
      <c r="L20" s="51"/>
      <c r="M20" s="66"/>
      <c r="N20" s="66"/>
      <c r="O20" s="64"/>
      <c r="P20" s="64"/>
      <c r="Q20" s="64"/>
      <c r="R20" s="64"/>
      <c r="S20" s="64"/>
      <c r="T20" s="64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4" ht="42" customHeight="1">
      <c r="A21" s="165"/>
      <c r="B21" s="166"/>
      <c r="C21" s="167"/>
      <c r="D21" s="168"/>
      <c r="E21" s="115"/>
      <c r="F21" s="108"/>
      <c r="G21" s="115"/>
      <c r="H21" s="76">
        <f t="shared" si="1"/>
        <v>17</v>
      </c>
      <c r="I21" s="50" t="s">
        <v>117</v>
      </c>
      <c r="J21" s="50" t="s">
        <v>121</v>
      </c>
      <c r="K21" s="51"/>
      <c r="L21" s="51"/>
      <c r="M21" s="66"/>
      <c r="N21" s="66"/>
      <c r="O21" s="64"/>
      <c r="P21" s="64"/>
      <c r="Q21" s="64"/>
      <c r="R21" s="64"/>
      <c r="S21" s="64"/>
      <c r="T21" s="64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4" ht="14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</row>
    <row r="23" spans="1:34" ht="32" customHeight="1">
      <c r="A23" s="142" t="s">
        <v>63</v>
      </c>
      <c r="B23" s="27" t="s">
        <v>84</v>
      </c>
      <c r="C23" s="27" t="s">
        <v>36</v>
      </c>
      <c r="D23" s="28" t="s">
        <v>56</v>
      </c>
      <c r="E23" s="116" t="s">
        <v>99</v>
      </c>
      <c r="F23" s="110">
        <v>10</v>
      </c>
      <c r="G23" s="116" t="s">
        <v>65</v>
      </c>
      <c r="H23" s="127">
        <f>H21+1</f>
        <v>18</v>
      </c>
      <c r="I23" s="116" t="s">
        <v>66</v>
      </c>
      <c r="J23" s="116" t="s">
        <v>39</v>
      </c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34" ht="66.75" customHeight="1">
      <c r="A24" s="142"/>
      <c r="B24" s="6" t="s">
        <v>64</v>
      </c>
      <c r="C24" s="7" t="s">
        <v>36</v>
      </c>
      <c r="D24" s="8" t="s">
        <v>37</v>
      </c>
      <c r="E24" s="118"/>
      <c r="F24" s="111"/>
      <c r="G24" s="118"/>
      <c r="H24" s="128"/>
      <c r="I24" s="118"/>
      <c r="J24" s="118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</row>
    <row r="25" spans="1:34" ht="71.25" customHeight="1">
      <c r="A25" s="142"/>
      <c r="B25" s="150" t="s">
        <v>67</v>
      </c>
      <c r="C25" s="151" t="s">
        <v>36</v>
      </c>
      <c r="D25" s="152" t="s">
        <v>56</v>
      </c>
      <c r="E25" s="148" t="s">
        <v>100</v>
      </c>
      <c r="F25" s="29">
        <v>11</v>
      </c>
      <c r="G25" s="27" t="s">
        <v>68</v>
      </c>
      <c r="H25" s="76">
        <f>H23+1</f>
        <v>19</v>
      </c>
      <c r="I25" s="34" t="s">
        <v>69</v>
      </c>
      <c r="J25" s="27" t="s">
        <v>53</v>
      </c>
      <c r="K25" s="42"/>
      <c r="L25" s="43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4" ht="86.25" customHeight="1">
      <c r="A26" s="142"/>
      <c r="B26" s="147"/>
      <c r="C26" s="147"/>
      <c r="D26" s="153"/>
      <c r="E26" s="147"/>
      <c r="F26" s="108">
        <v>12</v>
      </c>
      <c r="G26" s="115" t="s">
        <v>70</v>
      </c>
      <c r="H26" s="76">
        <f t="shared" ref="H26:H37" si="2">H25+1</f>
        <v>20</v>
      </c>
      <c r="I26" s="34" t="s">
        <v>71</v>
      </c>
      <c r="J26" s="27" t="s">
        <v>53</v>
      </c>
      <c r="K26" s="30"/>
      <c r="L26" s="25"/>
      <c r="M26" s="14"/>
      <c r="N26" s="14"/>
      <c r="O26" s="37"/>
      <c r="P26" s="37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4" ht="50.25" customHeight="1">
      <c r="A27" s="142"/>
      <c r="B27" s="147"/>
      <c r="C27" s="147"/>
      <c r="D27" s="154"/>
      <c r="E27" s="147"/>
      <c r="F27" s="147"/>
      <c r="G27" s="155"/>
      <c r="H27" s="76">
        <f t="shared" si="2"/>
        <v>21</v>
      </c>
      <c r="I27" s="27" t="s">
        <v>72</v>
      </c>
      <c r="J27" s="27" t="s">
        <v>53</v>
      </c>
      <c r="K27" s="30"/>
      <c r="L27" s="25"/>
      <c r="M27" s="11"/>
      <c r="N27" s="11"/>
      <c r="O27" s="11"/>
      <c r="P27" s="11"/>
      <c r="Q27" s="37"/>
      <c r="R27" s="37"/>
      <c r="S27" s="37"/>
      <c r="T27" s="37"/>
      <c r="U27" s="40"/>
      <c r="V27" s="40"/>
      <c r="W27" s="40"/>
      <c r="X27" s="40"/>
      <c r="Y27" s="11"/>
      <c r="Z27" s="11"/>
      <c r="AA27" s="11"/>
      <c r="AB27" s="11"/>
      <c r="AC27" s="11"/>
      <c r="AD27" s="11"/>
    </row>
    <row r="28" spans="1:34" ht="37" customHeight="1">
      <c r="A28" s="142"/>
      <c r="B28" s="116" t="s">
        <v>73</v>
      </c>
      <c r="C28" s="119" t="s">
        <v>36</v>
      </c>
      <c r="D28" s="122" t="s">
        <v>37</v>
      </c>
      <c r="E28" s="115" t="s">
        <v>122</v>
      </c>
      <c r="F28" s="108">
        <v>13</v>
      </c>
      <c r="G28" s="148" t="s">
        <v>74</v>
      </c>
      <c r="H28" s="76">
        <f t="shared" si="2"/>
        <v>22</v>
      </c>
      <c r="I28" s="6" t="s">
        <v>75</v>
      </c>
      <c r="J28" s="6" t="s">
        <v>76</v>
      </c>
      <c r="K28" s="7"/>
      <c r="L28" s="44"/>
      <c r="M28" s="4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4" ht="45" customHeight="1">
      <c r="A29" s="142"/>
      <c r="B29" s="117"/>
      <c r="C29" s="120"/>
      <c r="D29" s="123"/>
      <c r="E29" s="115"/>
      <c r="F29" s="147"/>
      <c r="G29" s="149"/>
      <c r="H29" s="76">
        <f t="shared" si="2"/>
        <v>23</v>
      </c>
      <c r="I29" s="35" t="s">
        <v>77</v>
      </c>
      <c r="J29" s="6" t="s">
        <v>78</v>
      </c>
      <c r="K29" s="7"/>
      <c r="L29" s="2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4" ht="65" customHeight="1">
      <c r="A30" s="142"/>
      <c r="B30" s="117"/>
      <c r="C30" s="120"/>
      <c r="D30" s="123"/>
      <c r="E30" s="115"/>
      <c r="F30" s="147"/>
      <c r="G30" s="149"/>
      <c r="H30" s="76">
        <f t="shared" si="2"/>
        <v>24</v>
      </c>
      <c r="I30" s="27" t="s">
        <v>102</v>
      </c>
      <c r="J30" s="6" t="s">
        <v>53</v>
      </c>
      <c r="K30" s="7"/>
      <c r="L30" s="2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4" ht="65" customHeight="1">
      <c r="A31" s="142"/>
      <c r="B31" s="117"/>
      <c r="C31" s="120"/>
      <c r="D31" s="123"/>
      <c r="E31" s="115"/>
      <c r="F31" s="110">
        <v>14</v>
      </c>
      <c r="G31" s="112" t="s">
        <v>118</v>
      </c>
      <c r="H31" s="76">
        <f t="shared" si="2"/>
        <v>25</v>
      </c>
      <c r="I31" s="50" t="s">
        <v>108</v>
      </c>
      <c r="J31" s="52" t="s">
        <v>107</v>
      </c>
      <c r="K31" s="53"/>
      <c r="L31" s="2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4" ht="65" customHeight="1">
      <c r="A32" s="142"/>
      <c r="B32" s="117"/>
      <c r="C32" s="120"/>
      <c r="D32" s="123"/>
      <c r="E32" s="115"/>
      <c r="F32" s="111"/>
      <c r="G32" s="113"/>
      <c r="H32" s="76">
        <f t="shared" si="2"/>
        <v>26</v>
      </c>
      <c r="I32" s="50" t="s">
        <v>119</v>
      </c>
      <c r="J32" s="52" t="s">
        <v>107</v>
      </c>
      <c r="K32" s="53"/>
      <c r="L32" s="26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101" customHeight="1">
      <c r="A33" s="142"/>
      <c r="B33" s="117"/>
      <c r="C33" s="120"/>
      <c r="D33" s="123"/>
      <c r="E33" s="112" t="s">
        <v>123</v>
      </c>
      <c r="F33" s="110">
        <v>15</v>
      </c>
      <c r="G33" s="112" t="s">
        <v>123</v>
      </c>
      <c r="H33" s="76">
        <f t="shared" si="2"/>
        <v>27</v>
      </c>
      <c r="I33" s="67" t="s">
        <v>125</v>
      </c>
      <c r="J33" s="70" t="s">
        <v>107</v>
      </c>
      <c r="K33" s="69"/>
      <c r="L33" s="26"/>
      <c r="M33" s="71"/>
      <c r="N33" s="71"/>
      <c r="O33" s="71"/>
      <c r="P33" s="71"/>
      <c r="Q33" s="37"/>
      <c r="R33" s="37"/>
      <c r="S33" s="37"/>
      <c r="T33" s="37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1:30" ht="65" customHeight="1">
      <c r="A34" s="142"/>
      <c r="B34" s="117"/>
      <c r="C34" s="120"/>
      <c r="D34" s="123"/>
      <c r="E34" s="114"/>
      <c r="F34" s="125"/>
      <c r="G34" s="114"/>
      <c r="H34" s="76">
        <f t="shared" si="2"/>
        <v>28</v>
      </c>
      <c r="I34" s="67" t="s">
        <v>124</v>
      </c>
      <c r="J34" s="70" t="s">
        <v>107</v>
      </c>
      <c r="K34" s="69"/>
      <c r="L34" s="26"/>
      <c r="M34" s="71"/>
      <c r="N34" s="71"/>
      <c r="O34" s="71"/>
      <c r="P34" s="71"/>
      <c r="Q34" s="71"/>
      <c r="R34" s="71"/>
      <c r="S34" s="71"/>
      <c r="T34" s="71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65" customHeight="1">
      <c r="A35" s="142"/>
      <c r="B35" s="117"/>
      <c r="C35" s="120"/>
      <c r="D35" s="123"/>
      <c r="E35" s="114"/>
      <c r="F35" s="125"/>
      <c r="G35" s="114"/>
      <c r="H35" s="76">
        <f t="shared" si="2"/>
        <v>29</v>
      </c>
      <c r="I35" s="67" t="s">
        <v>128</v>
      </c>
      <c r="J35" s="70" t="s">
        <v>127</v>
      </c>
      <c r="K35" s="69"/>
      <c r="L35" s="26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37"/>
      <c r="Z35" s="37"/>
      <c r="AA35" s="37"/>
      <c r="AB35" s="37"/>
      <c r="AC35" s="37"/>
      <c r="AD35" s="37"/>
    </row>
    <row r="36" spans="1:30" ht="65" customHeight="1">
      <c r="A36" s="142"/>
      <c r="B36" s="118"/>
      <c r="C36" s="121"/>
      <c r="D36" s="124"/>
      <c r="E36" s="113"/>
      <c r="F36" s="111"/>
      <c r="G36" s="113"/>
      <c r="H36" s="76">
        <f t="shared" si="2"/>
        <v>30</v>
      </c>
      <c r="I36" s="67" t="s">
        <v>126</v>
      </c>
      <c r="J36" s="68" t="s">
        <v>127</v>
      </c>
      <c r="K36" s="69"/>
      <c r="L36" s="26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37"/>
      <c r="Z36" s="37"/>
      <c r="AA36" s="37"/>
      <c r="AB36" s="37"/>
      <c r="AC36" s="37"/>
      <c r="AD36" s="37"/>
    </row>
    <row r="37" spans="1:30" ht="56.25" customHeight="1">
      <c r="A37" s="142"/>
      <c r="B37" s="31" t="s">
        <v>79</v>
      </c>
      <c r="C37" s="7" t="s">
        <v>36</v>
      </c>
      <c r="D37" s="8" t="s">
        <v>37</v>
      </c>
      <c r="E37" s="6" t="s">
        <v>101</v>
      </c>
      <c r="F37" s="29">
        <v>16</v>
      </c>
      <c r="G37" s="27" t="s">
        <v>80</v>
      </c>
      <c r="H37" s="76">
        <f t="shared" si="2"/>
        <v>31</v>
      </c>
      <c r="I37" s="35" t="s">
        <v>81</v>
      </c>
      <c r="J37" s="27" t="s">
        <v>53</v>
      </c>
      <c r="K37" s="46"/>
      <c r="L37" s="44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12">
      <c r="G38" s="3"/>
      <c r="H38" s="3"/>
    </row>
    <row r="39" spans="1:30" ht="15.75" customHeight="1">
      <c r="A39" s="47" t="s">
        <v>104</v>
      </c>
    </row>
    <row r="40" spans="1:30" ht="15">
      <c r="A40" s="47" t="s">
        <v>105</v>
      </c>
      <c r="G40" s="4" t="s">
        <v>82</v>
      </c>
      <c r="H40" s="4"/>
    </row>
  </sheetData>
  <mergeCells count="114">
    <mergeCell ref="A1:A2"/>
    <mergeCell ref="B1:B2"/>
    <mergeCell ref="C1:C2"/>
    <mergeCell ref="A17:A21"/>
    <mergeCell ref="B20:B21"/>
    <mergeCell ref="C20:C21"/>
    <mergeCell ref="D20:D21"/>
    <mergeCell ref="E20:E21"/>
    <mergeCell ref="Q1:T1"/>
    <mergeCell ref="U1:X1"/>
    <mergeCell ref="F10:F11"/>
    <mergeCell ref="A16:AD16"/>
    <mergeCell ref="Y1:AB1"/>
    <mergeCell ref="AC1:AD1"/>
    <mergeCell ref="E1:E2"/>
    <mergeCell ref="F1:F2"/>
    <mergeCell ref="G1:G2"/>
    <mergeCell ref="I1:I2"/>
    <mergeCell ref="J1:J2"/>
    <mergeCell ref="K1:L1"/>
    <mergeCell ref="M1:P1"/>
    <mergeCell ref="A3:A15"/>
    <mergeCell ref="D12:D14"/>
    <mergeCell ref="G5:G8"/>
    <mergeCell ref="F5:F8"/>
    <mergeCell ref="B3:B8"/>
    <mergeCell ref="C3:C8"/>
    <mergeCell ref="L17:L18"/>
    <mergeCell ref="E17:E18"/>
    <mergeCell ref="F17:F18"/>
    <mergeCell ref="G17:G18"/>
    <mergeCell ref="M17:M18"/>
    <mergeCell ref="A23:A37"/>
    <mergeCell ref="E9:E11"/>
    <mergeCell ref="G10:G11"/>
    <mergeCell ref="B9:B11"/>
    <mergeCell ref="C9:C11"/>
    <mergeCell ref="D9:D11"/>
    <mergeCell ref="F28:F30"/>
    <mergeCell ref="G28:G30"/>
    <mergeCell ref="B25:B27"/>
    <mergeCell ref="C25:C27"/>
    <mergeCell ref="D25:D27"/>
    <mergeCell ref="E25:E27"/>
    <mergeCell ref="F26:F27"/>
    <mergeCell ref="G26:G27"/>
    <mergeCell ref="B12:B14"/>
    <mergeCell ref="C12:C14"/>
    <mergeCell ref="E12:E13"/>
    <mergeCell ref="F12:F13"/>
    <mergeCell ref="G12:G13"/>
    <mergeCell ref="D1:D2"/>
    <mergeCell ref="X23:X24"/>
    <mergeCell ref="Y23:Y24"/>
    <mergeCell ref="Z23:Z24"/>
    <mergeCell ref="AA23:AA24"/>
    <mergeCell ref="AB23:AB24"/>
    <mergeCell ref="S23:S24"/>
    <mergeCell ref="T23:T24"/>
    <mergeCell ref="U23:U24"/>
    <mergeCell ref="V23:V24"/>
    <mergeCell ref="W23:W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AB17:AB18"/>
    <mergeCell ref="H1:H2"/>
    <mergeCell ref="E3:E4"/>
    <mergeCell ref="AC23:AC24"/>
    <mergeCell ref="AD23:AD24"/>
    <mergeCell ref="P23:P24"/>
    <mergeCell ref="Q23:Q24"/>
    <mergeCell ref="R23:R24"/>
    <mergeCell ref="H23:H24"/>
    <mergeCell ref="AC17:AC18"/>
    <mergeCell ref="AD17:AD18"/>
    <mergeCell ref="W17:W18"/>
    <mergeCell ref="X17:X18"/>
    <mergeCell ref="Y17:Y18"/>
    <mergeCell ref="Z17:Z18"/>
    <mergeCell ref="AA17:AA18"/>
    <mergeCell ref="R17:R18"/>
    <mergeCell ref="S17:S18"/>
    <mergeCell ref="T17:T18"/>
    <mergeCell ref="V17:V18"/>
    <mergeCell ref="U17:U18"/>
    <mergeCell ref="N17:N18"/>
    <mergeCell ref="O17:O18"/>
    <mergeCell ref="P17:P18"/>
    <mergeCell ref="Q17:Q18"/>
    <mergeCell ref="J17:J18"/>
    <mergeCell ref="K17:K18"/>
    <mergeCell ref="F3:F4"/>
    <mergeCell ref="G3:G4"/>
    <mergeCell ref="F31:F32"/>
    <mergeCell ref="G31:G32"/>
    <mergeCell ref="G33:G36"/>
    <mergeCell ref="F20:F21"/>
    <mergeCell ref="G20:G21"/>
    <mergeCell ref="B28:B36"/>
    <mergeCell ref="C28:C36"/>
    <mergeCell ref="D28:D36"/>
    <mergeCell ref="E28:E32"/>
    <mergeCell ref="E33:E36"/>
    <mergeCell ref="F33:F36"/>
    <mergeCell ref="D3:D8"/>
    <mergeCell ref="E5:E8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37" zoomScaleNormal="110" zoomScalePageLayoutView="110" workbookViewId="0">
      <selection activeCell="A4" sqref="A4"/>
    </sheetView>
  </sheetViews>
  <sheetFormatPr baseColWidth="10" defaultRowHeight="12" x14ac:dyDescent="0"/>
  <cols>
    <col min="1" max="1" width="6.33203125" bestFit="1" customWidth="1"/>
    <col min="2" max="2" width="30.5" customWidth="1"/>
    <col min="3" max="3" width="21.6640625" style="105" customWidth="1"/>
    <col min="4" max="5" width="5.83203125" customWidth="1"/>
    <col min="6" max="7" width="6.1640625" customWidth="1"/>
    <col min="8" max="8" width="5.83203125" customWidth="1"/>
    <col min="9" max="9" width="5.5" customWidth="1"/>
    <col min="10" max="10" width="5.33203125" customWidth="1"/>
    <col min="11" max="11" width="5.5" customWidth="1"/>
    <col min="12" max="12" width="5.6640625" customWidth="1"/>
    <col min="13" max="13" width="6" customWidth="1"/>
    <col min="14" max="14" width="5.33203125" customWidth="1"/>
    <col min="15" max="15" width="5.83203125" customWidth="1"/>
    <col min="16" max="16" width="6" customWidth="1"/>
    <col min="17" max="17" width="6.6640625" customWidth="1"/>
    <col min="18" max="18" width="6.5" customWidth="1"/>
    <col min="19" max="20" width="6.1640625" customWidth="1"/>
    <col min="21" max="21" width="6.5" customWidth="1"/>
    <col min="22" max="22" width="6" customWidth="1"/>
    <col min="23" max="23" width="6.1640625" customWidth="1"/>
  </cols>
  <sheetData>
    <row r="1" spans="1:23">
      <c r="D1" s="179" t="s">
        <v>5</v>
      </c>
      <c r="E1" s="171"/>
      <c r="F1" s="169" t="s">
        <v>6</v>
      </c>
      <c r="G1" s="170"/>
      <c r="H1" s="170"/>
      <c r="I1" s="171"/>
      <c r="J1" s="169" t="s">
        <v>7</v>
      </c>
      <c r="K1" s="170"/>
      <c r="L1" s="170"/>
      <c r="M1" s="171"/>
      <c r="N1" s="169" t="s">
        <v>8</v>
      </c>
      <c r="O1" s="170"/>
      <c r="P1" s="170"/>
      <c r="Q1" s="171"/>
      <c r="R1" s="169" t="s">
        <v>9</v>
      </c>
      <c r="S1" s="170"/>
      <c r="T1" s="170"/>
      <c r="U1" s="171"/>
      <c r="V1" s="169" t="s">
        <v>10</v>
      </c>
      <c r="W1" s="171"/>
    </row>
    <row r="2" spans="1:23" ht="20">
      <c r="A2" t="str">
        <f>Workplan!H1</f>
        <v>Task #</v>
      </c>
      <c r="B2" t="str">
        <f>Workplan!I1</f>
        <v>Tasks</v>
      </c>
      <c r="C2" s="105" t="s">
        <v>134</v>
      </c>
      <c r="D2" s="5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5" t="s">
        <v>28</v>
      </c>
      <c r="S2" s="5" t="s">
        <v>29</v>
      </c>
      <c r="T2" s="5" t="s">
        <v>30</v>
      </c>
      <c r="U2" s="5" t="s">
        <v>31</v>
      </c>
      <c r="V2" s="5" t="s">
        <v>32</v>
      </c>
      <c r="W2" s="5" t="s">
        <v>33</v>
      </c>
    </row>
    <row r="3" spans="1:23" ht="48">
      <c r="A3" s="74">
        <f>Workplan!H3</f>
        <v>1</v>
      </c>
      <c r="B3" s="75" t="str">
        <f>Workplan!I3</f>
        <v>FIP participants to share the production and raw material data collected to support the analysis judgement about the fishery/species status.</v>
      </c>
      <c r="C3" s="106" t="s">
        <v>151</v>
      </c>
      <c r="D3" s="5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60">
      <c r="A4" s="74">
        <f>Workplan!H4</f>
        <v>2</v>
      </c>
      <c r="B4" s="75" t="str">
        <f>Workplan!I4</f>
        <v>Facilitate meeting between FIP participants and government/researchers to analyze the data and make judgement about fishery/species status.</v>
      </c>
      <c r="C4" s="107" t="s">
        <v>130</v>
      </c>
      <c r="D4" s="57"/>
      <c r="E4" s="58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72">
      <c r="A5" s="74">
        <f>Workplan!H5</f>
        <v>3</v>
      </c>
      <c r="B5" s="75" t="str">
        <f>Workplan!I5</f>
        <v xml:space="preserve">Develop a data collection system for ADI members to provide data on received raw material and publish these data in aggregate form (total received fish, by species and size category)
</v>
      </c>
      <c r="C5" s="107" t="s">
        <v>141</v>
      </c>
      <c r="D5" s="38"/>
      <c r="E5" s="3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72">
      <c r="A6" s="74">
        <f>Workplan!H6</f>
        <v>4</v>
      </c>
      <c r="B6" s="75" t="str">
        <f>Workplan!I6</f>
        <v>Compile, analyze and submit raw materials/production data from ADI to government (Research Center and DG of Captuture Fisheries) to support development of fishery management plan and a harvest strategy</v>
      </c>
      <c r="C6" s="107" t="s">
        <v>141</v>
      </c>
      <c r="D6" s="11"/>
      <c r="E6" s="1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36">
      <c r="A7" s="74">
        <f>Workplan!H7</f>
        <v>5</v>
      </c>
      <c r="B7" s="75" t="str">
        <f>Workplan!I7</f>
        <v>Conduct port sampling using E-BRPL template in the key landing sites of ADI members and submit the data to BRPL</v>
      </c>
      <c r="C7" s="107" t="s">
        <v>131</v>
      </c>
      <c r="D7" s="11"/>
      <c r="E7" s="11"/>
      <c r="F7" s="37"/>
      <c r="G7" s="37"/>
      <c r="H7" s="37"/>
      <c r="I7" s="3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36">
      <c r="A8" s="74">
        <f>Workplan!H8</f>
        <v>6</v>
      </c>
      <c r="B8" s="75" t="str">
        <f>Workplan!I8</f>
        <v>Conduct logbook training to improve data production to support the development of Harvest Strategy</v>
      </c>
      <c r="C8" s="107" t="s">
        <v>132</v>
      </c>
      <c r="D8" s="11"/>
      <c r="E8" s="11"/>
      <c r="F8" s="37"/>
      <c r="G8" s="37"/>
      <c r="H8" s="11"/>
      <c r="I8" s="11"/>
      <c r="J8" s="37"/>
      <c r="K8" s="37"/>
      <c r="L8" s="11"/>
      <c r="M8" s="11"/>
      <c r="N8" s="37"/>
      <c r="O8" s="37"/>
      <c r="P8" s="11"/>
      <c r="Q8" s="11"/>
      <c r="R8" s="37"/>
      <c r="S8" s="37"/>
      <c r="T8" s="11"/>
      <c r="U8" s="11"/>
      <c r="V8" s="40"/>
      <c r="W8" s="40"/>
    </row>
    <row r="9" spans="1:23" ht="48">
      <c r="A9" s="74">
        <f>Workplan!H9</f>
        <v>7</v>
      </c>
      <c r="B9" s="75" t="str">
        <f>Workplan!I9</f>
        <v>Regular meetings and consultations with the government and researchers to identfity the rebuilding plan for the prioirtized species.</v>
      </c>
      <c r="C9" s="107" t="s">
        <v>133</v>
      </c>
      <c r="D9" s="11"/>
      <c r="E9" s="11"/>
      <c r="F9" s="37"/>
      <c r="G9" s="3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36">
      <c r="A10" s="74">
        <f>Workplan!H10</f>
        <v>8</v>
      </c>
      <c r="B10" s="75" t="str">
        <f>Workplan!I10</f>
        <v>Study to better understand the role small scale fishers play in supplying domestic markets.</v>
      </c>
      <c r="C10" s="107" t="s">
        <v>185</v>
      </c>
      <c r="D10" s="11"/>
      <c r="E10" s="11"/>
      <c r="F10" s="37"/>
      <c r="G10" s="3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48">
      <c r="A11" s="74">
        <f>Workplan!H11</f>
        <v>9</v>
      </c>
      <c r="B11" s="75" t="str">
        <f>Workplan!I11</f>
        <v>Keep conveying and educating buyers (international &amp; domestic) to limit/reduce the demand for golden (plate) size fillet.</v>
      </c>
      <c r="C11" s="107" t="s">
        <v>185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60">
      <c r="A12" s="74">
        <f>Workplan!H12</f>
        <v>10</v>
      </c>
      <c r="B12" s="75" t="str">
        <f>Workplan!I12</f>
        <v>Regular biological sampling to identify Length at First Maturity-Lm at processing facilities (that includes length and weight of measured individuals)</v>
      </c>
      <c r="C12" s="107" t="s">
        <v>135</v>
      </c>
      <c r="D12" s="12"/>
      <c r="E12" s="12"/>
      <c r="F12" s="41"/>
      <c r="G12" s="41"/>
      <c r="H12" s="41"/>
      <c r="I12" s="4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8">
      <c r="A13" s="74">
        <f>Workplan!H13</f>
        <v>11</v>
      </c>
      <c r="B13" s="75" t="str">
        <f>Workplan!I13</f>
        <v>Submit the data on the Length at First Maturity to BRPL to contribute for Harvest Strategy development and monitoring.</v>
      </c>
      <c r="C13" s="107" t="s">
        <v>135</v>
      </c>
      <c r="D13" s="12"/>
      <c r="E13" s="12"/>
      <c r="F13" s="37"/>
      <c r="G13" s="37"/>
      <c r="H13" s="41"/>
      <c r="I13" s="4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48">
      <c r="A14" s="74">
        <f>Workplan!H14</f>
        <v>12</v>
      </c>
      <c r="B14" s="75" t="str">
        <f>Workplan!I14</f>
        <v>Attend and actively involved in the meetings to discuss development and implementation of Harvest Strategy based on invitations.</v>
      </c>
      <c r="C14" s="107" t="s">
        <v>135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>
      <c r="A15" s="74"/>
      <c r="B15" s="75"/>
      <c r="C15" s="10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>
      <c r="A16" s="74"/>
      <c r="B16" s="75"/>
      <c r="C16" s="107"/>
    </row>
    <row r="17" spans="1:23" ht="72">
      <c r="A17" s="74">
        <f>Workplan!H17</f>
        <v>13</v>
      </c>
      <c r="B17" s="75" t="str">
        <f>Workplan!I17</f>
        <v xml:space="preserve">Facilitate meetings between researchers and FIP participants to discuss the data collected on primary species status and discuss the management needed for those primary species. </v>
      </c>
      <c r="C17" s="106" t="s">
        <v>136</v>
      </c>
      <c r="D17" s="138"/>
      <c r="E17" s="138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</row>
    <row r="18" spans="1:23" ht="48">
      <c r="A18" s="74">
        <f>Workplan!H18</f>
        <v>14</v>
      </c>
      <c r="B18" s="75" t="str">
        <f>Workplan!I18</f>
        <v>Work with researchers to idenfity potential contribution for FIP participants to improve primary species data collection and management.</v>
      </c>
      <c r="C18" s="107" t="s">
        <v>137</v>
      </c>
      <c r="D18" s="139"/>
      <c r="E18" s="13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</row>
    <row r="19" spans="1:23" ht="48">
      <c r="A19" s="74">
        <f>Workplan!H19</f>
        <v>15</v>
      </c>
      <c r="B19" s="75" t="str">
        <f>Workplan!I19</f>
        <v>Conduct observer onboard program to include the shark catch data and obsevation on the shark finning at sea during obsevers onboard program.</v>
      </c>
      <c r="C19" s="107" t="s">
        <v>138</v>
      </c>
      <c r="D19" s="61"/>
      <c r="E19" s="61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1"/>
      <c r="S19" s="61"/>
      <c r="T19" s="61"/>
      <c r="U19" s="61"/>
      <c r="V19" s="61"/>
      <c r="W19" s="61"/>
    </row>
    <row r="20" spans="1:23" ht="60">
      <c r="A20" s="74">
        <f>Workplan!H20</f>
        <v>16</v>
      </c>
      <c r="B20" s="75" t="str">
        <f>Workplan!I20</f>
        <v xml:space="preserve">Facilitate meetings between researchers and FIP participants to discuss the data collected on ETP species and the status of those species. </v>
      </c>
      <c r="C20" s="106" t="s">
        <v>160</v>
      </c>
      <c r="D20" s="72"/>
      <c r="E20" s="72"/>
      <c r="F20" s="66"/>
      <c r="G20" s="66"/>
      <c r="H20" s="64"/>
      <c r="I20" s="64"/>
      <c r="J20" s="64"/>
      <c r="K20" s="64"/>
      <c r="L20" s="64"/>
      <c r="M20" s="64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48">
      <c r="A21" s="74">
        <f>Workplan!H21</f>
        <v>17</v>
      </c>
      <c r="B21" s="75" t="str">
        <f>Workplan!I21</f>
        <v>Work with researchers on the potential contribution for FIP participants to improve bycatch ETP data and management.</v>
      </c>
      <c r="C21" s="106" t="s">
        <v>160</v>
      </c>
      <c r="D21" s="72"/>
      <c r="E21" s="72"/>
      <c r="F21" s="66"/>
      <c r="G21" s="66"/>
      <c r="H21" s="64"/>
      <c r="I21" s="64"/>
      <c r="J21" s="64"/>
      <c r="K21" s="64"/>
      <c r="L21" s="64"/>
      <c r="M21" s="64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>
      <c r="A22" s="74"/>
      <c r="B22" s="75"/>
      <c r="C22" s="10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</row>
    <row r="23" spans="1:23" ht="48">
      <c r="A23" s="74">
        <f>Workplan!H23</f>
        <v>18</v>
      </c>
      <c r="B23" s="75" t="str">
        <f>Workplan!I23</f>
        <v>Attend and actively participate in the meetings at all level to discuss and review the National Snapper Grouper Management Plan</v>
      </c>
      <c r="C23" s="106" t="s">
        <v>170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>
      <c r="A24" s="74"/>
      <c r="B24" s="75"/>
      <c r="C24" s="107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ht="48">
      <c r="A25" s="74">
        <f>Workplan!H25</f>
        <v>19</v>
      </c>
      <c r="B25" s="75" t="str">
        <f>Workplan!I25</f>
        <v>Participate and contribute data and informaton in the decision making process specific to the snapper grouper fisheries at all levels</v>
      </c>
      <c r="C25" s="106" t="s">
        <v>170</v>
      </c>
      <c r="D25" s="42"/>
      <c r="E25" s="43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60">
      <c r="A26" s="74">
        <f>Workplan!H26</f>
        <v>20</v>
      </c>
      <c r="B26" s="75" t="str">
        <f>Workplan!I26</f>
        <v>Conduct study to better understand about supply chain and socioeconomic data the fisheries to understand the importance of fishery to the local communities</v>
      </c>
      <c r="C26" s="107" t="s">
        <v>185</v>
      </c>
      <c r="D26" s="30"/>
      <c r="E26" s="25"/>
      <c r="F26" s="14"/>
      <c r="G26" s="14"/>
      <c r="H26" s="37"/>
      <c r="I26" s="37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48">
      <c r="A27" s="74">
        <f>Workplan!H27</f>
        <v>21</v>
      </c>
      <c r="B27" s="75" t="str">
        <f>Workplan!I27</f>
        <v>Develop co-management system in selected pilot sites to ensure participation of the small scale fishers in decision making process.</v>
      </c>
      <c r="C27" s="107" t="s">
        <v>139</v>
      </c>
      <c r="D27" s="30"/>
      <c r="E27" s="25"/>
      <c r="F27" s="11"/>
      <c r="G27" s="11"/>
      <c r="H27" s="11"/>
      <c r="I27" s="11"/>
      <c r="J27" s="37"/>
      <c r="K27" s="37"/>
      <c r="L27" s="37"/>
      <c r="M27" s="37"/>
      <c r="N27" s="40"/>
      <c r="O27" s="40"/>
      <c r="P27" s="40"/>
      <c r="Q27" s="40"/>
      <c r="R27" s="11"/>
      <c r="S27" s="11"/>
      <c r="T27" s="11"/>
      <c r="U27" s="11"/>
      <c r="V27" s="11"/>
      <c r="W27" s="11"/>
    </row>
    <row r="28" spans="1:23" ht="60">
      <c r="A28" s="74">
        <f>Workplan!H28</f>
        <v>22</v>
      </c>
      <c r="B28" s="75" t="str">
        <f>Workplan!I28</f>
        <v>Compile all the information related requirements and process to register fishing boats to the authority</v>
      </c>
      <c r="C28" s="107" t="s">
        <v>140</v>
      </c>
      <c r="D28" s="73"/>
      <c r="E28" s="44"/>
      <c r="F28" s="4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48">
      <c r="A29" s="74">
        <f>Workplan!H29</f>
        <v>23</v>
      </c>
      <c r="B29" s="75" t="str">
        <f>Workplan!I29</f>
        <v>Develop and socialize guidance for small-scale boat registration to the fishing companies that supllying ADI members</v>
      </c>
      <c r="C29" s="107" t="s">
        <v>141</v>
      </c>
      <c r="D29" s="73"/>
      <c r="E29" s="2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72">
      <c r="A30" s="74">
        <f>Workplan!H30</f>
        <v>24</v>
      </c>
      <c r="B30" s="75" t="str">
        <f>Workplan!I30</f>
        <v>Each of ADI members (together with their suppliers) ask fishers (boat owners) re to update their fishing lisence/registration. If needed, to assist fishers (boat owners) to get registered/licensed.</v>
      </c>
      <c r="C30" s="107" t="s">
        <v>142</v>
      </c>
      <c r="D30" s="73"/>
      <c r="E30" s="2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ht="36">
      <c r="A31" s="74">
        <f>Workplan!H31</f>
        <v>25</v>
      </c>
      <c r="B31" s="75" t="str">
        <f>Workplan!I31</f>
        <v>Conduct training for captains and boat owners to improve the use of e-logbook</v>
      </c>
      <c r="C31" s="106" t="s">
        <v>150</v>
      </c>
      <c r="D31" s="73"/>
      <c r="E31" s="2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72">
      <c r="A32" s="74">
        <f>Workplan!H32</f>
        <v>26</v>
      </c>
      <c r="B32" s="75" t="str">
        <f>Workplan!I32</f>
        <v>Facilitate meetings between captain, boat owners and MMAF to discuss level of compliance related to e-logbook submission and VMS activation and the need for improvement</v>
      </c>
      <c r="C32" s="106" t="s">
        <v>150</v>
      </c>
      <c r="D32" s="73"/>
      <c r="E32" s="2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ht="96">
      <c r="A33" s="74">
        <f>Workplan!H33</f>
        <v>27</v>
      </c>
      <c r="B33" s="75" t="str">
        <f>Workplan!I33</f>
        <v>Identify and apply alternative apporaches to effectively enforce relevant regulations and rules, including exploring the use of Control Document and audits to serve a non-regulatory tool for enforcement of regulations using leverage from the supply chain.</v>
      </c>
      <c r="C33" s="107" t="s">
        <v>143</v>
      </c>
      <c r="D33" s="73"/>
      <c r="E33" s="26"/>
      <c r="F33" s="71"/>
      <c r="G33" s="71"/>
      <c r="H33" s="71"/>
      <c r="I33" s="71"/>
      <c r="J33" s="37"/>
      <c r="K33" s="37"/>
      <c r="L33" s="37"/>
      <c r="M33" s="37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ht="48">
      <c r="A34" s="74">
        <f>Workplan!H34</f>
        <v>28</v>
      </c>
      <c r="B34" s="75" t="str">
        <f>Workplan!I34</f>
        <v>Conduct trainings and/or awareness activities to fishing industries to ensure compliance including the use of alternative non-regulatory approaches.</v>
      </c>
      <c r="C34" s="107" t="s">
        <v>144</v>
      </c>
      <c r="D34" s="73"/>
      <c r="E34" s="26"/>
      <c r="F34" s="71"/>
      <c r="G34" s="71"/>
      <c r="H34" s="71"/>
      <c r="I34" s="71"/>
      <c r="J34" s="71"/>
      <c r="K34" s="71"/>
      <c r="L34" s="71"/>
      <c r="M34" s="71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ht="48">
      <c r="A35" s="74">
        <f>Workplan!H35</f>
        <v>29</v>
      </c>
      <c r="B35" s="75" t="str">
        <f>Workplan!I35</f>
        <v>Provide evidence that sanctions are being applied to the snapper grouper sector and that they are an effective deterrent.</v>
      </c>
      <c r="C35" s="107" t="s">
        <v>141</v>
      </c>
      <c r="D35" s="73"/>
      <c r="E35" s="26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37"/>
      <c r="S35" s="37"/>
      <c r="T35" s="37"/>
      <c r="U35" s="37"/>
      <c r="V35" s="37"/>
      <c r="W35" s="37"/>
    </row>
    <row r="36" spans="1:23" ht="36">
      <c r="A36" s="74">
        <f>Workplan!H36</f>
        <v>30</v>
      </c>
      <c r="B36" s="75" t="str">
        <f>Workplan!I36</f>
        <v>Provide evidence that the compliance tools applied are effective and that they are an effective deterrent.</v>
      </c>
      <c r="C36" s="107" t="s">
        <v>141</v>
      </c>
      <c r="D36" s="73"/>
      <c r="E36" s="26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37"/>
      <c r="S36" s="37"/>
      <c r="T36" s="37"/>
      <c r="U36" s="37"/>
      <c r="V36" s="37"/>
      <c r="W36" s="37"/>
    </row>
    <row r="37" spans="1:23" ht="48">
      <c r="A37" s="74">
        <f>Workplan!H37</f>
        <v>31</v>
      </c>
      <c r="B37" s="75" t="str">
        <f>Workplan!I37</f>
        <v xml:space="preserve">Attending discussion, communications and meetings and providing inputs in Consultataive Panel of Fishery Management Council </v>
      </c>
      <c r="C37" s="107" t="s">
        <v>144</v>
      </c>
      <c r="D37" s="46"/>
      <c r="E37" s="44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</sheetData>
  <mergeCells count="46">
    <mergeCell ref="V1:W1"/>
    <mergeCell ref="D1:E1"/>
    <mergeCell ref="F1:I1"/>
    <mergeCell ref="J1:M1"/>
    <mergeCell ref="N1:Q1"/>
    <mergeCell ref="R1:U1"/>
    <mergeCell ref="O17:O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V17:V18"/>
    <mergeCell ref="W17:W18"/>
    <mergeCell ref="D23:D24"/>
    <mergeCell ref="E23:E24"/>
    <mergeCell ref="F23:F24"/>
    <mergeCell ref="G23:G24"/>
    <mergeCell ref="H23:H24"/>
    <mergeCell ref="I23:I24"/>
    <mergeCell ref="J23:J24"/>
    <mergeCell ref="K23:K24"/>
    <mergeCell ref="P17:P18"/>
    <mergeCell ref="Q17:Q18"/>
    <mergeCell ref="R17:R18"/>
    <mergeCell ref="S17:S18"/>
    <mergeCell ref="T17:T18"/>
    <mergeCell ref="U17:U18"/>
    <mergeCell ref="W23:W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0"/>
  <sheetViews>
    <sheetView tabSelected="1" topLeftCell="D25" zoomScale="110" zoomScaleNormal="110" zoomScalePageLayoutView="110" workbookViewId="0">
      <selection activeCell="I48" sqref="I48"/>
    </sheetView>
  </sheetViews>
  <sheetFormatPr baseColWidth="10" defaultRowHeight="15" x14ac:dyDescent="0"/>
  <cols>
    <col min="1" max="1" width="10.83203125" style="80"/>
    <col min="2" max="2" width="75.33203125" style="80" bestFit="1" customWidth="1"/>
    <col min="3" max="3" width="17.6640625" style="80" customWidth="1"/>
    <col min="4" max="4" width="18.83203125" style="80" bestFit="1" customWidth="1"/>
    <col min="5" max="5" width="18.1640625" style="80" bestFit="1" customWidth="1"/>
    <col min="6" max="6" width="10.83203125" style="91" bestFit="1" customWidth="1"/>
    <col min="7" max="7" width="9.5" style="91" bestFit="1" customWidth="1"/>
    <col min="8" max="8" width="10.83203125" style="80"/>
    <col min="9" max="14" width="16.6640625" style="80" customWidth="1"/>
    <col min="15" max="16384" width="10.83203125" style="80"/>
  </cols>
  <sheetData>
    <row r="2" spans="2:15">
      <c r="I2" s="81">
        <v>2022</v>
      </c>
      <c r="J2" s="82">
        <f>I2+1</f>
        <v>2023</v>
      </c>
      <c r="K2" s="83">
        <f>J2+1</f>
        <v>2024</v>
      </c>
      <c r="L2" s="83">
        <f t="shared" ref="L2:N3" si="0">K2+1</f>
        <v>2025</v>
      </c>
      <c r="M2" s="83">
        <f t="shared" si="0"/>
        <v>2026</v>
      </c>
      <c r="N2" s="83">
        <f t="shared" si="0"/>
        <v>2027</v>
      </c>
    </row>
    <row r="3" spans="2:15">
      <c r="C3" s="80" t="str">
        <f>Tasks!A2</f>
        <v>Task #</v>
      </c>
      <c r="D3" s="80" t="s">
        <v>156</v>
      </c>
      <c r="E3" s="80" t="s">
        <v>146</v>
      </c>
      <c r="F3" s="91" t="s">
        <v>155</v>
      </c>
      <c r="G3" s="91" t="s">
        <v>154</v>
      </c>
      <c r="I3" s="84">
        <v>2</v>
      </c>
      <c r="J3" s="85">
        <f>I3+1</f>
        <v>3</v>
      </c>
      <c r="K3" s="85">
        <f>J3+1</f>
        <v>4</v>
      </c>
      <c r="L3" s="85">
        <f t="shared" si="0"/>
        <v>5</v>
      </c>
      <c r="M3" s="85">
        <f t="shared" si="0"/>
        <v>6</v>
      </c>
      <c r="N3" s="85">
        <f t="shared" si="0"/>
        <v>7</v>
      </c>
    </row>
    <row r="5" spans="2:15">
      <c r="B5" s="88" t="s">
        <v>147</v>
      </c>
      <c r="C5" s="88"/>
    </row>
    <row r="7" spans="2:15" ht="30">
      <c r="B7" s="101" t="s">
        <v>167</v>
      </c>
      <c r="C7" s="96" t="s">
        <v>182</v>
      </c>
      <c r="D7" s="86">
        <f>63000000/6*4</f>
        <v>42000000</v>
      </c>
      <c r="E7" s="87">
        <v>0.03</v>
      </c>
      <c r="F7" s="92"/>
      <c r="G7" s="93">
        <v>13</v>
      </c>
      <c r="I7" s="89">
        <f>D7*G7</f>
        <v>546000000</v>
      </c>
      <c r="J7" s="90">
        <f>I7*(1+$E7)</f>
        <v>562380000</v>
      </c>
      <c r="K7" s="90">
        <f t="shared" ref="K7:N7" si="1">J7*(1+$E7)</f>
        <v>579251400</v>
      </c>
      <c r="L7" s="90">
        <f t="shared" si="1"/>
        <v>596628942</v>
      </c>
      <c r="M7" s="90">
        <f t="shared" si="1"/>
        <v>614527810.25999999</v>
      </c>
      <c r="N7" s="90">
        <f t="shared" si="1"/>
        <v>632963644.56780005</v>
      </c>
    </row>
    <row r="8" spans="2:15">
      <c r="B8" s="101" t="s">
        <v>178</v>
      </c>
      <c r="D8" s="86">
        <v>7000000</v>
      </c>
      <c r="E8" s="87">
        <v>0.03</v>
      </c>
      <c r="F8" s="93">
        <v>4</v>
      </c>
      <c r="G8" s="93">
        <v>13</v>
      </c>
      <c r="J8" s="89">
        <f>D8*F8*G8</f>
        <v>364000000</v>
      </c>
      <c r="K8" s="90">
        <f t="shared" ref="K8:N9" si="2">J8*(1+$E8)</f>
        <v>374920000</v>
      </c>
      <c r="L8" s="90">
        <f t="shared" si="2"/>
        <v>386167600</v>
      </c>
      <c r="M8" s="90">
        <f t="shared" si="2"/>
        <v>397752628</v>
      </c>
      <c r="N8" s="90">
        <f t="shared" si="2"/>
        <v>409685206.84000003</v>
      </c>
      <c r="O8" s="90"/>
    </row>
    <row r="9" spans="2:15">
      <c r="B9" s="101" t="s">
        <v>179</v>
      </c>
      <c r="D9" s="86">
        <v>5000000</v>
      </c>
      <c r="E9" s="87">
        <v>0.03</v>
      </c>
      <c r="G9" s="93">
        <v>12</v>
      </c>
      <c r="J9" s="89">
        <f>D9*G9</f>
        <v>60000000</v>
      </c>
      <c r="K9" s="90">
        <f t="shared" si="2"/>
        <v>61800000</v>
      </c>
      <c r="L9" s="90">
        <f t="shared" si="2"/>
        <v>63654000</v>
      </c>
      <c r="M9" s="90">
        <f t="shared" si="2"/>
        <v>65563620</v>
      </c>
      <c r="N9" s="90">
        <f t="shared" si="2"/>
        <v>67530528.600000009</v>
      </c>
    </row>
    <row r="10" spans="2:15">
      <c r="F10" s="92"/>
      <c r="G10" s="92"/>
    </row>
    <row r="11" spans="2:15">
      <c r="B11" s="88" t="s">
        <v>148</v>
      </c>
      <c r="C11" s="88"/>
    </row>
    <row r="13" spans="2:15">
      <c r="B13" s="95" t="s">
        <v>149</v>
      </c>
      <c r="C13" s="96" t="s">
        <v>161</v>
      </c>
      <c r="D13" s="93">
        <f>3000000</f>
        <v>3000000</v>
      </c>
      <c r="E13" s="87">
        <v>0.03</v>
      </c>
      <c r="F13" s="93">
        <v>10</v>
      </c>
      <c r="G13" s="93">
        <v>13</v>
      </c>
      <c r="I13" s="89">
        <f>D13*F13*G13</f>
        <v>390000000</v>
      </c>
      <c r="J13" s="90">
        <f>I13*(1+$E13)</f>
        <v>401700000</v>
      </c>
      <c r="K13" s="90">
        <f t="shared" ref="K13:N14" si="3">J13*(1+$E13)</f>
        <v>413751000</v>
      </c>
      <c r="L13" s="90">
        <f t="shared" si="3"/>
        <v>426163530</v>
      </c>
      <c r="M13" s="90">
        <f t="shared" si="3"/>
        <v>438948435.90000004</v>
      </c>
      <c r="N13" s="90">
        <f t="shared" si="3"/>
        <v>452116888.97700006</v>
      </c>
    </row>
    <row r="14" spans="2:15">
      <c r="B14" s="95" t="s">
        <v>165</v>
      </c>
      <c r="D14" s="93">
        <f>500000</f>
        <v>500000</v>
      </c>
      <c r="E14" s="87">
        <v>0.03</v>
      </c>
      <c r="F14" s="94">
        <f>F13</f>
        <v>10</v>
      </c>
      <c r="G14" s="93">
        <v>12</v>
      </c>
      <c r="I14" s="89">
        <f>D14*F14*G14</f>
        <v>60000000</v>
      </c>
      <c r="J14" s="90">
        <f>I14*(1+$E14)</f>
        <v>61800000</v>
      </c>
      <c r="K14" s="90">
        <f t="shared" si="3"/>
        <v>63654000</v>
      </c>
      <c r="L14" s="90">
        <f t="shared" si="3"/>
        <v>65563620</v>
      </c>
      <c r="M14" s="90">
        <f t="shared" si="3"/>
        <v>67530528.600000009</v>
      </c>
      <c r="N14" s="90">
        <f t="shared" si="3"/>
        <v>69556444.458000004</v>
      </c>
    </row>
    <row r="15" spans="2:15">
      <c r="B15" s="95" t="s">
        <v>159</v>
      </c>
      <c r="D15" s="93">
        <v>7000000</v>
      </c>
      <c r="F15" s="94">
        <v>5</v>
      </c>
      <c r="G15" s="93">
        <v>1</v>
      </c>
      <c r="I15" s="89">
        <f>D15*F15*G15</f>
        <v>35000000</v>
      </c>
      <c r="J15" s="90"/>
      <c r="K15" s="90"/>
      <c r="L15" s="90"/>
      <c r="M15" s="90"/>
      <c r="N15" s="90"/>
    </row>
    <row r="17" spans="2:15">
      <c r="B17" s="95" t="s">
        <v>152</v>
      </c>
      <c r="C17" s="80" t="s">
        <v>153</v>
      </c>
    </row>
    <row r="18" spans="2:15">
      <c r="B18" s="97" t="s">
        <v>157</v>
      </c>
      <c r="D18" s="93">
        <f>20000</f>
        <v>20000</v>
      </c>
      <c r="E18" s="87">
        <v>0.03</v>
      </c>
      <c r="F18" s="93">
        <f>20*5</f>
        <v>100</v>
      </c>
      <c r="G18" s="93">
        <v>2</v>
      </c>
      <c r="I18" s="89">
        <f t="shared" ref="I18:I23" si="4">D18*F18*G18</f>
        <v>4000000</v>
      </c>
      <c r="J18" s="90">
        <f t="shared" ref="J18:J23" si="5">I18*(1+$E18)</f>
        <v>4120000</v>
      </c>
      <c r="K18" s="90">
        <f t="shared" ref="K18:N23" si="6">J18*(1+$E18)</f>
        <v>4243600</v>
      </c>
      <c r="L18" s="90">
        <f t="shared" si="6"/>
        <v>4370908</v>
      </c>
      <c r="M18" s="90">
        <f t="shared" si="6"/>
        <v>4502035.24</v>
      </c>
      <c r="N18" s="90">
        <f t="shared" si="6"/>
        <v>4637096.2971999999</v>
      </c>
    </row>
    <row r="19" spans="2:15">
      <c r="B19" s="97" t="s">
        <v>163</v>
      </c>
      <c r="D19" s="93">
        <v>250000</v>
      </c>
      <c r="E19" s="87">
        <v>0.03</v>
      </c>
      <c r="F19" s="93">
        <f>20*5</f>
        <v>100</v>
      </c>
      <c r="G19" s="93">
        <v>2</v>
      </c>
      <c r="I19" s="89">
        <f t="shared" si="4"/>
        <v>50000000</v>
      </c>
      <c r="J19" s="90">
        <f t="shared" si="5"/>
        <v>51500000</v>
      </c>
      <c r="K19" s="90">
        <f t="shared" si="6"/>
        <v>53045000</v>
      </c>
      <c r="L19" s="90">
        <f t="shared" si="6"/>
        <v>54636350</v>
      </c>
      <c r="M19" s="90">
        <f t="shared" si="6"/>
        <v>56275440.5</v>
      </c>
      <c r="N19" s="90">
        <f t="shared" si="6"/>
        <v>57963703.715000004</v>
      </c>
    </row>
    <row r="20" spans="2:15">
      <c r="B20" s="97" t="s">
        <v>158</v>
      </c>
      <c r="D20" s="93">
        <f>2500000</f>
        <v>2500000</v>
      </c>
      <c r="E20" s="87">
        <v>0.03</v>
      </c>
      <c r="F20" s="93">
        <v>5</v>
      </c>
      <c r="G20" s="93">
        <v>2</v>
      </c>
      <c r="I20" s="89">
        <f t="shared" si="4"/>
        <v>25000000</v>
      </c>
      <c r="J20" s="90">
        <f t="shared" si="5"/>
        <v>25750000</v>
      </c>
      <c r="K20" s="90">
        <f t="shared" si="6"/>
        <v>26522500</v>
      </c>
      <c r="L20" s="90">
        <f t="shared" si="6"/>
        <v>27318175</v>
      </c>
      <c r="M20" s="90">
        <f t="shared" si="6"/>
        <v>28137720.25</v>
      </c>
      <c r="N20" s="90">
        <f t="shared" si="6"/>
        <v>28981851.857500002</v>
      </c>
    </row>
    <row r="21" spans="2:15">
      <c r="B21" s="100" t="s">
        <v>180</v>
      </c>
      <c r="D21" s="93">
        <f>2000000</f>
        <v>2000000</v>
      </c>
      <c r="E21" s="87">
        <v>0.03</v>
      </c>
      <c r="F21" s="93">
        <v>5</v>
      </c>
      <c r="G21" s="93">
        <v>2</v>
      </c>
      <c r="I21" s="89">
        <f t="shared" si="4"/>
        <v>20000000</v>
      </c>
      <c r="J21" s="90">
        <f t="shared" si="5"/>
        <v>20600000</v>
      </c>
      <c r="K21" s="90">
        <f t="shared" si="6"/>
        <v>21218000</v>
      </c>
      <c r="L21" s="90">
        <f t="shared" si="6"/>
        <v>21854540</v>
      </c>
      <c r="M21" s="90">
        <f t="shared" si="6"/>
        <v>22510176.199999999</v>
      </c>
      <c r="N21" s="90">
        <f t="shared" si="6"/>
        <v>23185481.486000001</v>
      </c>
    </row>
    <row r="22" spans="2:15">
      <c r="B22" s="97" t="s">
        <v>173</v>
      </c>
      <c r="D22" s="93">
        <f>1500000</f>
        <v>1500000</v>
      </c>
      <c r="E22" s="87">
        <v>0.03</v>
      </c>
      <c r="F22" s="93">
        <f>F21*3</f>
        <v>15</v>
      </c>
      <c r="G22" s="93">
        <v>2</v>
      </c>
      <c r="I22" s="89">
        <f t="shared" si="4"/>
        <v>45000000</v>
      </c>
      <c r="J22" s="90">
        <f t="shared" si="5"/>
        <v>46350000</v>
      </c>
      <c r="K22" s="90">
        <f t="shared" si="6"/>
        <v>47740500</v>
      </c>
      <c r="L22" s="90">
        <f t="shared" si="6"/>
        <v>49172715</v>
      </c>
      <c r="M22" s="90">
        <f t="shared" si="6"/>
        <v>50647896.450000003</v>
      </c>
      <c r="N22" s="90">
        <f t="shared" si="6"/>
        <v>52167333.343500003</v>
      </c>
    </row>
    <row r="23" spans="2:15">
      <c r="B23" s="100" t="s">
        <v>169</v>
      </c>
      <c r="D23" s="93">
        <v>500000</v>
      </c>
      <c r="E23" s="87">
        <v>0.03</v>
      </c>
      <c r="F23" s="93">
        <f>3*5</f>
        <v>15</v>
      </c>
      <c r="G23" s="93">
        <v>2</v>
      </c>
      <c r="I23" s="89">
        <f t="shared" si="4"/>
        <v>15000000</v>
      </c>
      <c r="J23" s="90">
        <f t="shared" si="5"/>
        <v>15450000</v>
      </c>
      <c r="K23" s="90">
        <f t="shared" si="6"/>
        <v>15913500</v>
      </c>
      <c r="L23" s="90">
        <f t="shared" si="6"/>
        <v>16390905</v>
      </c>
      <c r="M23" s="90">
        <f t="shared" si="6"/>
        <v>16882632.150000002</v>
      </c>
      <c r="N23" s="90">
        <f t="shared" si="6"/>
        <v>17389111.114500001</v>
      </c>
    </row>
    <row r="25" spans="2:15">
      <c r="B25" s="101" t="s">
        <v>183</v>
      </c>
      <c r="C25" s="102">
        <v>21</v>
      </c>
    </row>
    <row r="26" spans="2:15">
      <c r="B26" s="97" t="s">
        <v>157</v>
      </c>
      <c r="D26" s="93">
        <f>20000</f>
        <v>20000</v>
      </c>
      <c r="E26" s="87">
        <v>0.03</v>
      </c>
      <c r="F26" s="93">
        <f>20*5</f>
        <v>100</v>
      </c>
      <c r="G26" s="93">
        <v>2</v>
      </c>
      <c r="K26" s="89">
        <f t="shared" ref="K26:K31" si="7">D26*F26*G26</f>
        <v>4000000</v>
      </c>
      <c r="L26" s="90">
        <f t="shared" ref="L26:N31" si="8">K26*(1+$E26)</f>
        <v>4120000</v>
      </c>
      <c r="M26" s="90">
        <f t="shared" si="8"/>
        <v>4243600</v>
      </c>
      <c r="N26" s="90">
        <f t="shared" si="8"/>
        <v>4370908</v>
      </c>
    </row>
    <row r="27" spans="2:15">
      <c r="B27" s="97" t="s">
        <v>163</v>
      </c>
      <c r="D27" s="93">
        <v>250000</v>
      </c>
      <c r="E27" s="87">
        <v>0.03</v>
      </c>
      <c r="F27" s="93">
        <f>20*5</f>
        <v>100</v>
      </c>
      <c r="G27" s="93">
        <v>2</v>
      </c>
      <c r="K27" s="89">
        <f t="shared" si="7"/>
        <v>50000000</v>
      </c>
      <c r="L27" s="90">
        <f t="shared" si="8"/>
        <v>51500000</v>
      </c>
      <c r="M27" s="90">
        <f t="shared" si="8"/>
        <v>53045000</v>
      </c>
      <c r="N27" s="90">
        <f t="shared" si="8"/>
        <v>54636350</v>
      </c>
    </row>
    <row r="28" spans="2:15">
      <c r="B28" s="97" t="s">
        <v>158</v>
      </c>
      <c r="D28" s="93">
        <f>2500000</f>
        <v>2500000</v>
      </c>
      <c r="E28" s="87">
        <v>0.03</v>
      </c>
      <c r="F28" s="93">
        <v>5</v>
      </c>
      <c r="G28" s="93">
        <v>2</v>
      </c>
      <c r="K28" s="89">
        <f t="shared" si="7"/>
        <v>25000000</v>
      </c>
      <c r="L28" s="90">
        <f t="shared" si="8"/>
        <v>25750000</v>
      </c>
      <c r="M28" s="90">
        <f t="shared" si="8"/>
        <v>26522500</v>
      </c>
      <c r="N28" s="90">
        <f t="shared" si="8"/>
        <v>27318175</v>
      </c>
    </row>
    <row r="29" spans="2:15">
      <c r="B29" s="100" t="s">
        <v>181</v>
      </c>
      <c r="D29" s="93">
        <f>2000000</f>
        <v>2000000</v>
      </c>
      <c r="E29" s="87">
        <v>0.03</v>
      </c>
      <c r="F29" s="93">
        <v>5</v>
      </c>
      <c r="G29" s="93">
        <v>2</v>
      </c>
      <c r="K29" s="89">
        <f t="shared" si="7"/>
        <v>20000000</v>
      </c>
      <c r="L29" s="90">
        <f t="shared" si="8"/>
        <v>20600000</v>
      </c>
      <c r="M29" s="90">
        <f t="shared" si="8"/>
        <v>21218000</v>
      </c>
      <c r="N29" s="90">
        <f t="shared" si="8"/>
        <v>21854540</v>
      </c>
    </row>
    <row r="30" spans="2:15">
      <c r="B30" s="97" t="s">
        <v>173</v>
      </c>
      <c r="D30" s="93">
        <f>1500000</f>
        <v>1500000</v>
      </c>
      <c r="E30" s="87">
        <v>0.03</v>
      </c>
      <c r="F30" s="93">
        <f>F29*3</f>
        <v>15</v>
      </c>
      <c r="G30" s="93">
        <v>2</v>
      </c>
      <c r="K30" s="89">
        <f t="shared" si="7"/>
        <v>45000000</v>
      </c>
      <c r="L30" s="90">
        <f t="shared" si="8"/>
        <v>46350000</v>
      </c>
      <c r="M30" s="90">
        <f t="shared" si="8"/>
        <v>47740500</v>
      </c>
      <c r="N30" s="90">
        <f t="shared" si="8"/>
        <v>49172715</v>
      </c>
    </row>
    <row r="31" spans="2:15">
      <c r="B31" s="100" t="s">
        <v>169</v>
      </c>
      <c r="D31" s="93">
        <v>500000</v>
      </c>
      <c r="E31" s="87">
        <v>0.03</v>
      </c>
      <c r="F31" s="93">
        <f>3*5</f>
        <v>15</v>
      </c>
      <c r="G31" s="93">
        <v>2</v>
      </c>
      <c r="K31" s="89">
        <f t="shared" si="7"/>
        <v>15000000</v>
      </c>
      <c r="L31" s="90">
        <f t="shared" si="8"/>
        <v>15450000</v>
      </c>
      <c r="M31" s="90">
        <f t="shared" si="8"/>
        <v>15913500</v>
      </c>
      <c r="N31" s="90">
        <f t="shared" si="8"/>
        <v>16390905</v>
      </c>
    </row>
    <row r="32" spans="2:15">
      <c r="O32" s="90"/>
    </row>
    <row r="33" spans="2:15">
      <c r="B33" s="95" t="s">
        <v>168</v>
      </c>
      <c r="C33" s="80" t="s">
        <v>164</v>
      </c>
      <c r="I33" s="89"/>
      <c r="J33" s="90"/>
      <c r="K33" s="90"/>
      <c r="L33" s="90"/>
      <c r="M33" s="90"/>
      <c r="N33" s="90"/>
    </row>
    <row r="34" spans="2:15">
      <c r="B34" s="97" t="s">
        <v>162</v>
      </c>
      <c r="D34" s="93">
        <v>2000000</v>
      </c>
      <c r="E34" s="87">
        <v>0.03</v>
      </c>
      <c r="F34" s="93">
        <v>1</v>
      </c>
      <c r="G34" s="93">
        <v>4</v>
      </c>
      <c r="I34" s="89">
        <f t="shared" ref="I34:I35" si="9">D34*F34*G34</f>
        <v>8000000</v>
      </c>
      <c r="J34" s="90">
        <f t="shared" ref="J34:N34" si="10">I34*(1+$E34)</f>
        <v>8240000</v>
      </c>
      <c r="K34" s="90">
        <f t="shared" si="10"/>
        <v>8487200</v>
      </c>
      <c r="L34" s="90">
        <f t="shared" si="10"/>
        <v>8741816</v>
      </c>
      <c r="M34" s="90">
        <f t="shared" si="10"/>
        <v>9004070.4800000004</v>
      </c>
      <c r="N34" s="90">
        <f t="shared" si="10"/>
        <v>9274192.5943999998</v>
      </c>
    </row>
    <row r="35" spans="2:15">
      <c r="B35" s="97" t="s">
        <v>173</v>
      </c>
      <c r="D35" s="93">
        <v>1500000</v>
      </c>
      <c r="E35" s="87">
        <v>0.03</v>
      </c>
      <c r="F35" s="98">
        <f>F34</f>
        <v>1</v>
      </c>
      <c r="G35" s="93">
        <f>2*5+2*3</f>
        <v>16</v>
      </c>
      <c r="I35" s="89">
        <f t="shared" si="9"/>
        <v>24000000</v>
      </c>
      <c r="J35" s="90">
        <f t="shared" ref="J35:N35" si="11">I35*(1+$E35)</f>
        <v>24720000</v>
      </c>
      <c r="K35" s="90">
        <f t="shared" si="11"/>
        <v>25461600</v>
      </c>
      <c r="L35" s="90">
        <f t="shared" si="11"/>
        <v>26225448</v>
      </c>
      <c r="M35" s="90">
        <f t="shared" si="11"/>
        <v>27012211.440000001</v>
      </c>
      <c r="N35" s="90">
        <f t="shared" si="11"/>
        <v>27822577.783200003</v>
      </c>
    </row>
    <row r="36" spans="2:15">
      <c r="B36" s="97"/>
      <c r="F36" s="80"/>
      <c r="G36" s="80"/>
      <c r="I36" s="89"/>
      <c r="J36" s="90"/>
      <c r="K36" s="90"/>
      <c r="L36" s="90"/>
      <c r="M36" s="90"/>
      <c r="N36" s="90"/>
    </row>
    <row r="37" spans="2:15">
      <c r="B37" s="95" t="s">
        <v>172</v>
      </c>
      <c r="C37" s="80" t="s">
        <v>171</v>
      </c>
      <c r="F37" s="80"/>
      <c r="G37" s="80"/>
      <c r="I37" s="89"/>
      <c r="J37" s="90"/>
      <c r="K37" s="90"/>
      <c r="L37" s="90"/>
      <c r="M37" s="90"/>
      <c r="N37" s="90"/>
    </row>
    <row r="38" spans="2:15">
      <c r="B38" s="97" t="s">
        <v>174</v>
      </c>
      <c r="D38" s="93">
        <v>500000</v>
      </c>
      <c r="E38" s="87">
        <v>0.03</v>
      </c>
      <c r="F38" s="93">
        <v>1</v>
      </c>
      <c r="G38" s="93">
        <v>12</v>
      </c>
      <c r="I38" s="89">
        <f t="shared" ref="I38" si="12">D38*F38*G38</f>
        <v>6000000</v>
      </c>
      <c r="J38" s="90">
        <f t="shared" ref="J38:N38" si="13">I38*(1+$E38)</f>
        <v>6180000</v>
      </c>
      <c r="K38" s="90">
        <f t="shared" si="13"/>
        <v>6365400</v>
      </c>
      <c r="L38" s="90">
        <f t="shared" si="13"/>
        <v>6556362</v>
      </c>
      <c r="M38" s="90">
        <f t="shared" si="13"/>
        <v>6753052.8600000003</v>
      </c>
      <c r="N38" s="90">
        <f t="shared" si="13"/>
        <v>6955644.4458000008</v>
      </c>
    </row>
    <row r="39" spans="2:15">
      <c r="B39" s="97"/>
      <c r="F39" s="80"/>
      <c r="G39" s="80"/>
      <c r="I39" s="89"/>
      <c r="J39" s="90"/>
      <c r="K39" s="90"/>
      <c r="L39" s="90"/>
      <c r="M39" s="90"/>
      <c r="N39" s="90"/>
    </row>
    <row r="40" spans="2:15">
      <c r="B40" s="101" t="s">
        <v>175</v>
      </c>
      <c r="C40" s="102">
        <v>15</v>
      </c>
      <c r="D40" s="93">
        <v>300000</v>
      </c>
      <c r="E40" s="87">
        <v>0</v>
      </c>
      <c r="F40" s="93">
        <v>4</v>
      </c>
      <c r="G40" s="93">
        <f>6*21</f>
        <v>126</v>
      </c>
      <c r="I40" s="89">
        <f>D40*F40*G40</f>
        <v>151200000</v>
      </c>
      <c r="J40" s="90">
        <f>I40*(1+$E40)</f>
        <v>151200000</v>
      </c>
      <c r="K40" s="90">
        <f>J40*(1+$E40)</f>
        <v>151200000</v>
      </c>
      <c r="L40" s="90"/>
      <c r="M40" s="90"/>
      <c r="N40" s="90"/>
    </row>
    <row r="42" spans="2:15">
      <c r="B42" s="101" t="s">
        <v>184</v>
      </c>
      <c r="D42" s="93">
        <f>10000*14500</f>
        <v>145000000</v>
      </c>
      <c r="E42" s="87">
        <v>0</v>
      </c>
      <c r="F42" s="93">
        <v>1</v>
      </c>
      <c r="G42" s="93">
        <v>1</v>
      </c>
      <c r="J42" s="89">
        <f>D42*F42*G42</f>
        <v>145000000</v>
      </c>
      <c r="K42" s="90"/>
      <c r="L42" s="90"/>
      <c r="M42" s="89">
        <f>J42</f>
        <v>145000000</v>
      </c>
      <c r="O42" s="90"/>
    </row>
    <row r="44" spans="2:15">
      <c r="B44" s="80" t="s">
        <v>166</v>
      </c>
      <c r="I44" s="99">
        <f t="shared" ref="I44:N44" si="14">SUM(I7:I43)</f>
        <v>1379200000</v>
      </c>
      <c r="J44" s="99">
        <f t="shared" si="14"/>
        <v>1948990000</v>
      </c>
      <c r="K44" s="99">
        <f t="shared" si="14"/>
        <v>2012573700</v>
      </c>
      <c r="L44" s="99">
        <f t="shared" si="14"/>
        <v>1917214911</v>
      </c>
      <c r="M44" s="99">
        <f t="shared" si="14"/>
        <v>2119731358.3300002</v>
      </c>
      <c r="N44" s="99">
        <f t="shared" si="14"/>
        <v>2033973299.0799</v>
      </c>
    </row>
    <row r="46" spans="2:15">
      <c r="B46" s="80" t="s">
        <v>176</v>
      </c>
      <c r="C46" s="80" t="s">
        <v>177</v>
      </c>
    </row>
    <row r="47" spans="2:15">
      <c r="I47" s="103">
        <v>16</v>
      </c>
    </row>
    <row r="48" spans="2:15">
      <c r="I48" s="103">
        <v>23000000</v>
      </c>
    </row>
    <row r="49" spans="9:14">
      <c r="I49" s="103">
        <f>I47*I48</f>
        <v>368000000</v>
      </c>
    </row>
    <row r="50" spans="9:14">
      <c r="I50" s="104">
        <f>$I$49/I44</f>
        <v>0.26682134570765659</v>
      </c>
      <c r="J50" s="104">
        <f t="shared" ref="J50:N50" si="15">$I$49/J44</f>
        <v>0.18881574559130626</v>
      </c>
      <c r="K50" s="104">
        <f t="shared" si="15"/>
        <v>0.18285044666935676</v>
      </c>
      <c r="L50" s="104">
        <f t="shared" si="15"/>
        <v>0.19194509592461645</v>
      </c>
      <c r="M50" s="104">
        <f t="shared" si="15"/>
        <v>0.17360690474000606</v>
      </c>
      <c r="N50" s="104">
        <f t="shared" si="15"/>
        <v>0.18092666219682954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Workplan</vt:lpstr>
      <vt:lpstr>Tasks</vt:lpstr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2020-06-17T08:20:03Z</dcterms:created>
  <dcterms:modified xsi:type="dcterms:W3CDTF">2021-07-21T01:00:27Z</dcterms:modified>
</cp:coreProperties>
</file>